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D88C0B2B-DDCA-4452-B50B-CA6FB8F680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che Salarié" sheetId="1" r:id="rId1"/>
    <sheet name="Version" sheetId="60" state="hidden" r:id="rId2"/>
    <sheet name="RIK_PARAMS" sheetId="68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'Fiche Salarié'!$A$1:$L$57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G22" i="1"/>
  <c r="A22" i="1"/>
  <c r="J16" i="1"/>
  <c r="J8" i="1"/>
  <c r="B16" i="1"/>
  <c r="B7" i="1"/>
  <c r="F12" i="1"/>
  <c r="E1" i="1"/>
  <c r="J15" i="1"/>
  <c r="J7" i="1"/>
  <c r="C1" i="1"/>
  <c r="J14" i="1"/>
  <c r="J6" i="1"/>
  <c r="B13" i="1"/>
  <c r="B5" i="1"/>
  <c r="F10" i="1"/>
  <c r="C2" i="1"/>
  <c r="J13" i="1"/>
  <c r="J5" i="1"/>
  <c r="F17" i="1"/>
  <c r="B8" i="1"/>
  <c r="L2" i="1"/>
  <c r="B6" i="1"/>
  <c r="B12" i="1"/>
  <c r="F9" i="1"/>
  <c r="A2" i="1"/>
  <c r="J12" i="1"/>
  <c r="F19" i="1"/>
  <c r="B11" i="1"/>
  <c r="F16" i="1"/>
  <c r="F8" i="1"/>
  <c r="A1" i="1"/>
  <c r="J9" i="1"/>
  <c r="F13" i="1"/>
  <c r="B14" i="1"/>
  <c r="F2" i="1"/>
  <c r="J19" i="1"/>
  <c r="J11" i="1"/>
  <c r="B19" i="1"/>
  <c r="B10" i="1"/>
  <c r="F15" i="1"/>
  <c r="F7" i="1"/>
  <c r="P1" i="1"/>
  <c r="J18" i="1"/>
  <c r="J10" i="1"/>
  <c r="B9" i="1"/>
  <c r="F14" i="1"/>
  <c r="J17" i="1"/>
  <c r="F5" i="1"/>
  <c r="F11" i="1"/>
  <c r="B18" i="1"/>
  <c r="F6" i="1"/>
  <c r="D46" i="1"/>
  <c r="B17" i="1"/>
  <c r="G1" i="1"/>
  <c r="L47" i="1"/>
  <c r="J45" i="1"/>
  <c r="J46" i="1"/>
  <c r="G45" i="1"/>
  <c r="L45" i="1"/>
  <c r="G46" i="1"/>
  <c r="I45" i="1"/>
  <c r="I47" i="1"/>
  <c r="C47" i="1"/>
  <c r="C45" i="1"/>
  <c r="F45" i="1"/>
  <c r="D45" i="1"/>
  <c r="F47" i="1"/>
  <c r="M1" i="1" l="1"/>
  <c r="J47" i="1"/>
  <c r="A45" i="1"/>
  <c r="F55" i="1"/>
  <c r="F53" i="1"/>
  <c r="I53" i="1"/>
  <c r="I55" i="1"/>
  <c r="F51" i="1"/>
  <c r="I51" i="1"/>
  <c r="I49" i="1"/>
  <c r="L55" i="1"/>
  <c r="L53" i="1"/>
  <c r="L51" i="1"/>
  <c r="L49" i="1"/>
  <c r="F49" i="1"/>
  <c r="C49" i="1"/>
  <c r="C51" i="1"/>
  <c r="C53" i="1"/>
  <c r="C55" i="1"/>
  <c r="D47" i="1"/>
  <c r="G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G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J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sharedStrings.xml><?xml version="1.0" encoding="utf-8"?>
<sst xmlns="http://schemas.openxmlformats.org/spreadsheetml/2006/main" count="101" uniqueCount="80">
  <si>
    <t>*</t>
  </si>
  <si>
    <t>DATE SITUATION</t>
  </si>
  <si>
    <t>Thème :</t>
  </si>
  <si>
    <t>Vert</t>
  </si>
  <si>
    <t>Office</t>
  </si>
  <si>
    <t>ETAT CIVIL</t>
  </si>
  <si>
    <t>POSTE</t>
  </si>
  <si>
    <t>CONTRAT</t>
  </si>
  <si>
    <t>Orange</t>
  </si>
  <si>
    <t>Civilité</t>
  </si>
  <si>
    <t>Société</t>
  </si>
  <si>
    <t>Date Embauche</t>
  </si>
  <si>
    <t>Nom</t>
  </si>
  <si>
    <t>Etablissement</t>
  </si>
  <si>
    <t>Entrée Etablissement</t>
  </si>
  <si>
    <t>Nom de Jeune Fille</t>
  </si>
  <si>
    <t>Département</t>
  </si>
  <si>
    <t>Début Contrat</t>
  </si>
  <si>
    <t>Prénom</t>
  </si>
  <si>
    <t>Service</t>
  </si>
  <si>
    <t>Raison Entrée</t>
  </si>
  <si>
    <t>Situation Familiale</t>
  </si>
  <si>
    <t>Unité</t>
  </si>
  <si>
    <t>Type Contrat</t>
  </si>
  <si>
    <t>Nombre Enfants</t>
  </si>
  <si>
    <t>Libellé Poste</t>
  </si>
  <si>
    <t>Anciennté</t>
  </si>
  <si>
    <t>Date Naissance</t>
  </si>
  <si>
    <t>Catégorie</t>
  </si>
  <si>
    <t>Salaire de base</t>
  </si>
  <si>
    <t>Pays Naissance</t>
  </si>
  <si>
    <t>Suite Catégorie</t>
  </si>
  <si>
    <t>Horaire de base</t>
  </si>
  <si>
    <t>Nationalité</t>
  </si>
  <si>
    <t>Niveau</t>
  </si>
  <si>
    <t>Date Dernier bulletin</t>
  </si>
  <si>
    <t>Adresse</t>
  </si>
  <si>
    <t>Indice</t>
  </si>
  <si>
    <t>Congés Acquis N</t>
  </si>
  <si>
    <t>Coefficient</t>
  </si>
  <si>
    <t>Congés Pris N</t>
  </si>
  <si>
    <t>CP</t>
  </si>
  <si>
    <t>Convention</t>
  </si>
  <si>
    <t>Date Sortie Société</t>
  </si>
  <si>
    <t>Ville</t>
  </si>
  <si>
    <t>Date Entrée Poste</t>
  </si>
  <si>
    <t>Sortie Etablissement</t>
  </si>
  <si>
    <t>Adresse Email</t>
  </si>
  <si>
    <t>Dernier Mouvement</t>
  </si>
  <si>
    <t>Fin Contrat</t>
  </si>
  <si>
    <t>Portable</t>
  </si>
  <si>
    <t>Date Sortie</t>
  </si>
  <si>
    <t>Motif Départ</t>
  </si>
  <si>
    <t>EVOLUTION BRUT</t>
  </si>
  <si>
    <t>EVOLUTION HEURES TRAVAILLEES</t>
  </si>
  <si>
    <t>EVOLUTION ABSENCES MALADIE</t>
  </si>
  <si>
    <t>PROFIL SALARIE</t>
  </si>
  <si>
    <t>PROFIL TYPE ETABLISSEMENT</t>
  </si>
  <si>
    <t>PROFIL TYPE DEPARTEMENT</t>
  </si>
  <si>
    <t>PROFIL TYPE DU SERVICE</t>
  </si>
  <si>
    <t>AGE</t>
  </si>
  <si>
    <t>ANCIENNETE</t>
  </si>
  <si>
    <t>BRUT MOYEN</t>
  </si>
  <si>
    <t>H. TRAVAILLEES</t>
  </si>
  <si>
    <t>HORAIRE DE BASE</t>
  </si>
  <si>
    <t>H. SUPPL.</t>
  </si>
  <si>
    <t>Version</t>
  </si>
  <si>
    <t>Commentaires</t>
  </si>
  <si>
    <t>Date</t>
  </si>
  <si>
    <t>Version initiale</t>
  </si>
  <si>
    <t>Matricule correction Filtre Présent = à 1 (était à 0)</t>
  </si>
  <si>
    <t>Jeu d'Essai</t>
  </si>
  <si>
    <t>Suppression du LTRIM(RTRIM()) sur le matricule car sur certains dossiers Sage Paie, le matricule ressort avec une espace devant ex: " 1234"</t>
  </si>
  <si>
    <t>2000</t>
  </si>
  <si>
    <t>Correction sur le calcul des moyennes BRUT/HTRAV/HS</t>
  </si>
  <si>
    <t>{_x000D_
  "Name": "CacheManager_Fiche Salarié",_x000D_
  "Column": 3,_x000D_
  "Length": 3,_x000D_
  "IsEncrypted": false_x000D_
}</t>
  </si>
  <si>
    <t>11/04/2020</t>
  </si>
  <si>
    <t>{_x000D_
  "Formulas": {_x000D_
    "=RIK_AC(\"INF04__;INF04@E=0,S=1015,G=0,T=0,P=0:@R=A,S=1260,V={0}:R=C,S=1018,V={1}:R=C,S=1250,V={2}:R=D,S=1005,V={3}:R=E,S=1007,V={4}:R=F,S=1014,V={5}:\";$B$1;$J$1;$D$1;$F$1;$H$1;$B$2)": 1,_x000D_
    "=RIK_AC(\"INF04__;INF04@E=0,S=1251,G=0,T=0,P=0:@R=A,S=1260,V={0}:R=B,S=1018,V={1}:R=C,S=1250,V={2}:R=D,S=1005,V={3}:R=E,S=1007,V={4}:R=F,S=1014,V={5}:\";$B$1;$J$1;$D$1;$F$1;$H$1;$B$2)": 2,_x000D_
    "=RIK_AC(\"INF04__;INF04@E=0,S=1237,G=0,T=0,P=0:@R=A,S=1260,V={0}:R=B,S=1018,V={1}:R=C,S=1250,V={2}:R=D,S=1005,V={3}:R=E,S=1007,V={4}:R=F,S=1014,V={5}:\";$B$1;$J$1;$D$1;$F$1;$H$1;$B$2)": 3,_x000D_
    "=RIK_AC(\"INF04__;INF04@E=0,S=1236,G=0,T=0,P=0:@R=A,S=1260,V={0}:R=B,S=1018,V={1}:R=C,S=1250,V={2}:R=D,S=1005,V={3}:R=E,S=1007,V={4}:R=F,S=1014,V={5}:\";$B$1;$J$1;$D$1;$F$1;$H$1;$B$2)": 4,_x000D_
    "=RIK_AC(\"INF04__;INF04@E=0,S=1252,G=0,T=0,P=0:@R=A,S=1260,V={0}:R=B,S=1018,V={1}:R=C,S=1250,V={2}:R=D,S=1005,V={3}:R=E,S=1007,V={4}:R=F,S=1014,V={5}:\";$B$1;$J$1;$D$1;$F$1;$H$1;$B$2)": 5,_x000D_
    "=RIK_AC(\"INF04__;INF04@E=0,S=1074,G=0,T=0,P=0:@R=A,S=1260,V={0}:R=B,S=1018,V={1}:R=C,S=1250,V={2}:R=D,S=1005,V={3}:R=E,S=1007,V={4}:R=F,S=1014,V={5}:\";$B$1;$J$1;$D$1;$F$1;$H$1;$B$2)": 6,_x000D_
    "=RIK_AC(\"INF04__;INF04@E=0,S=1039,G=0,T=0,P=0:@R=A,S=1260,V={0}:R=B,S=1018,V={1}:R=C,S=1250,V={2}:R=D,S=1005,V={3}:R=E,S=1007,V={4}:R=F,S=1014,V={5}:\";$B$1;$J$1;$D$1;$F$1;$H$1;$B$2)": 7,_x000D_
    "=RIK_AC(\"INF04__;INF04@E=0,S=1040,G=0,T=0,P=0:@R=A,S=1260,V={0}:R=B,S=1018,V={1}:R=C,S=1250,V={2}:R=D,S=1005,V={3}:R=E,S=1007,V={4}:R=F,S=1014,V={5}:\";$B$1;$J$1;$D$1;$F$1;$H$1;$B$2)": 8,_x000D_
    "=RIK_AC(\"INF04__;INF04@E=0,S=1041,G=0,T=0,P=0:@R=A,S=1260,V={0}:R=B,S=1018,V={1}:R=C,S=1250,V={2}:R=D,S=1005,V={3}:R=E,S=1007,V={4}:R=F,S=1014,V={5}:\";$B$1;$J$1;$D$1;$F$1;$H$1;$B$2)": 9,_x000D_
    "=RIK_AC(\"INF04__;INF04@E=0,S=1042,G=0,T=0,P=0:@R=A,S=1260,V={0}:R=B,S=1018,V={1}:R=C,S=1250,V={2}:R=D,S=1005,V={3}:R=E,S=1007,V={4}:R=F,S=1014,V={5}:\";$B$1;$J$1;$D$1;$F$1;$H$1;$B$2)": 10,_x000D_
    "=RIK_AC(\"INF04__;INF04@E=0,S=1095,G=0,T=0,P=0:@R=A,S=1260,V={0}:R=B,S=1018,V={1}:R=C,S=1250,V={2}:R=D,S=1005,V={3}:R=E,S=1007,V={4}:R=F,S=1014,V={5}:\";$B$1;$J$1;$D$1;$F$1;$H$1;$B$2)": 11,_x000D_
    "=RIK_AC(\"INF04__;INF04@E=0,S=1109,G=0,T=0,P=0:@R=A,S=1260,V={0}:R=B,S=1018,V={1}:R=C,S=1250,V={2}:R=D,S=1005,V={3}:R=E,S=1007,V={4}:R=F,S=1014,V={5}:\";$B$1;$J$1;$D$1;$F$1;$H$1;$B$2)": 12,_x000D_
    "=RIK_AC(\"INF04__;INF04@E=0,S=1055,G=0,T=0,P=0:@R=A,S=1260,V={0}:R=B,S=1018,V={1}:R=C,S=1250,V={2}:R=D,S=1005,V={3}:R=E,S=1007,V={4}:R=F,S=1014,V={5}:\";$B$1;$J$1;$D$1;$F$1;$H$1;$B$2)": 13,_x000D_
    "=RIK_AC(\"INF04__;INF04@E=0,S=1048,G=0,T=0,P=0:@R=A,S=1260,V={0}:R=B,S=1018,V={1}:R=C,S=1250,V={2}:R=D,S=1005,V={3}:R=E,S=1007,V={4}:R=F,S=1014,V={5}:\";$B$1;$J$1;$D$1;$F$1;$H$1;$B$2)": 14,_x000D_
    "=RIK_AC(\"INF04__;INF04@E=0,S=1045,G=0,T=0,P=0:@R=A,S=1260,V={0}:R=B,S=1018,V={1}:R=C,S=1250,V={2}:R=D,S=1005,V={3}:R=E,S=1007,V={4}:R=F,S=1014,V={5}:\";$B$1;$J$1;$D$1;$F$1;$H$1;$B$2)": 15,_x000D_
    "=RIK_AC(\"INF04__;INF04@E=0,S=1049,G=0,T=0,P=0:@R=A,S=1260,V={0}:R=B,S=1018,V={1}:R=C,S=1250,V={2}:R=D,S=1005,V={3}:R=E,S=1007,V={4}:R=F,S=1014,V={5}:\";$B$1;$J$1;$D$1;$F$1;$H$1;$B$2)": 16,_x000D_
    "=RIK_AC(\"INF04__;INF04@L=CP_Ville,E=0,G=0,T=0,P=0,F=[1051]+{g} {g}+[1052],Y=1:@R=A,S=1260,V={0}:R=B,S=1018,V={1}:R=C,S=1250,V={2}:R=D,S=1005,V={3}:R=E,S=1007,V={4}:R=F,S=1014,V={5}:\";$B$1;$J$1;$D$1;$F$1;$H$1;$B$2)": 17,_x000D_
    "=RIK_AC(\"INF04__;INF04@E=0,S=1052,G=0,T=0,P=0:@R=A,S=1260,V={0}:R=B,S=1018,V={1}:R=C,S=1250,V={2}:R=D,S=1005,V={3}:R=E,S=1007,V={4}:R=F,S=1014,V={5}:\";$B$1;$J$1;$D$1;$F$1;$H$1;$B$2)": 18,_x000D_
    "=RIK_AC(\"INF04__;INF04@E=0,S=1051,G=0,T=0,P=0:@R=A,S=1260,V={0}:R=B,S=1018,V={1}:R=C,S=1250,V={2}:R=D,S=1005,V={3}:R=E,S=1007,V={4}:R=F,S=1014,V={5}:\";$B$1;$J$1;$D$1;$F$1;$H$1;$B$2)": 19,_x000D_
    "=RIK_AC(\"INF04__;INF04@E=0,S=1111,G=0,T=0,P=0:@R=A,S=1260,V={0}:R=B,S=1018,V={1}:R=C,S=1250,V={2}:R=D,S=1005,V={3}:R=E,S=1007,V={4}:R=F,S=1014,V={5}:\";$B$1;$J$1;$D$1;$F$1;$H$1;$B$2)": 20,_x000D_
    "=RIK_AC(\"INF04__;INF04@E=0,S=1122,G=0,T=0,P=0:@R=A,S=1260,V={0}:R=B,S=1018,V={1}:R=C,S=1250,V={2}:R=D,S=1005,V={3}:R=E,S=1007,V={4}:R=F,S=1014,V={5}:\";$B$1;$J$1;$D$1;$F$1;$H$1;$B$2)": 21,_x000D_
    "=RIK_AC(\"INF04__;INF04@E=0,S=1066,G=0,T=0,P=0:@R=A,S=1260,V={0}:R=B,S=1018,V={1}:R=C,S=1250,V={2}:R=D,S=1005,V={3}:R=E,S=1007,V={4}:R=F,S=1014,V={5}:\";$B$1;$J$1;$D$1;$F$1;$H$1;$B$2)": 22,_x000D_
    "=RIK_AC(\"INF04__;INF04@E=0,S=1250,G=0,T=0,P=0:@R=A,S=1260,V={0}:R=B,S=1018,V={1}:R=C,S=1250,V={2}:R=D,S=1005,V={3}:R=E,S=1007,V={4}:R=F,S=1014,V={5}:\";$B$1;$J$1;$D$1;$F$1;$H$1;$B$2)": 23,_x000D_
    "=RIK_AC(\"INF04__;INF04@E=0,S=1005,G=0,T=0,P=0:@R=A,S=1260,V={0}:R=B,S=1018,V={1}:R=C,S=1250,V={2}:R=D,S=1005,V={3}:R=E,S=1007,V={4}:R=F,S=1014,V={5}:\";$B$1;$J$1;$D$1;$F$1;$H$1;$B$2)": 24,_x000D_
    "=RIK_AC(\"INF04__;INF04@E=0,S=1007,G=0,T=0,P=0:@R=A,S=1260,V={0}:R=B,S=1018,V={1}:R=C,S=1250,V={2}:R=D,S=1005,V={3}:R=E,S=1007,V={4}:R=F,S=1014,V={5}:\";$B$1;$J$1;$D$1;$F$1;$H$1;$B$2)": 25,_x000D_
    "=RIK_AC(\"INF04__;INF04@E=0,S=1009,G=0,T=0,P=0:@R=A,S=1260,V={0}:R=B,S=1018,V={1}:R=C,S=1250,V={2}:R=D,S=1005,V={3}:R=E,S=1007,V={4}:R=F,S=1014,V={5}:\";$B$1;$J$1;$D$1;$F$1;$H$1;$B$2)": 26,_x000D_
    "=RIK_AC(\"INF04__;INF04@E=0,S=1081,G=0,T=0,P=0:@R=A,S=1260,V={0}:R=B,S=1018,V={1}:R=C,S=1250,V={2}:R=D,S=1005,V={3}:R=E,S=1007,V={4}:R=F,S=1014,V={5}:\";$B$1;$J$1;$D$1;$F$1;$H$1;$B$2)": 27,_x000D_
    "=RIK_AC(\"INF04__;INF04@E=0,S=1157,G=0,T=0,P=0:@R=A,S=1260,V={0}:R=B,S=1018,V={1}:R=C,S=1250,V={2}:R=D,S=1005,V={3}:R=E,S=1007,V={4}:R=F,S=1014,V={5}:\";$B$1;$J$1;$D$1;$F$1;$H$1;$B$2)": 28,_x000D_
    "=RIK_AC(\"INF04__;INF04@E=0,S=1064,G=0,T=0,P=0:@R=A,S=1260,V={0}:R=B,S=1018,V={1}:R=C,S=1250,V={2}:R=D,S=1005,V={3}:R=E,S=1007,V={4}:R=F,S=1014,V={5}:\";$B$1;$J$1;$D$1;$F$1;$H$1;$B$2)": 29,_x000D_
    "=RIK_AC(\"INF04__;INF04@E=0,S=1077,G=0,T=0,P=0:@R=A,S=1260,V={0}:R=B,S=1018,V={1}:R=C,S=1250,V={2}:R=D,S=1005,V={3}:R=E,S=1007,V={4}:R=F,S=1014,V={5}:\";$B$1;$J$1;$D$1;$F$1;$H$1;$B$2)": 30,_x000D_
    "=RIK_AC(\"INF04__;INF04@E=0,S=1076,G=0,T=0,P=0:@R=A,S=1260,V={0}:R=B,S=1018,V={1}:R=C,S=1250,V={2}:R=D,S=1005,V={3}:R=E,S=1007,V={4}:R=F,S=1014,V={5}:\";$B$1;$J$1;$D$1;$F$1;$H$1;$B$2)": 31,_x000D_
    "=RIK_AC(\"INF04__;INF04@E=0,S=1161,G=0,T=0,P=0:@R=A,S=1260,V={0}:R=B,S=1018,V={1}:R=C,S=1250,V={2}:R=D,S=1005,V={3}:R=E,S=1007,V={4}:R=F,S=1014,V={5}:\";$B$1;$J$1;$D$1;$F$1;$H$1;$B$2)": 32,_x000D_
    "=RIK_AC(\"INF04__;INF04@E=0,S=1243,G=0,T=0,P=0:@R=A,S=1260,V={0}:R=B,S=1018,V={1}:R=C,S=1250,V={2}:R=D,S=1005,V={3}:R=E,S=1007,V={4}:R=F,S=1014,V={5}:\";$B$1;$J$1;$D$1;$F$1;$H$1;$B$2)": 33,_x000D_
    "=RIK_AC(\"INF04__;INF04@E=0,S=24,G=0,T=0,P=0:@R=A,S=1260,V={0}:R=B,S=1018,V={1}:R=C,S=1250,V={2}:R=D,S=1005,V={3}:R=E,S=1007,V={4}:R=F,S=1014,V={5}:\";$B$1;$J$1;$D$1;$F$1;$H$1;$B$2)": 34,_x000D_
    "=RIK_AC(\"INF04__;INF04@E=0,S=25,G=0,T=0,P=0:@R=A,S=1260,V={0}:R=B,S=1018,V={1}:R=C,S=1250,V={2}:R=D,S=1005,V={3}:R=E,S=1007,V={4}:R=F,S=1014,V={5}:\";$B$1;$J$1;$D$1;$F$1;$H$1;$B$2)": 35,_x000D_
    "=RIK_AC(\"INF04__;INF04@E=0,S=1001,G=0,T=0,P=0:@R=A,S=1260,V={0}:R=B,S=1018,V={1}:R=C,S=1250,V={2}:R=D,S=1005,V={3}:R=E,S=1007,V={4}:R=F,S=1014,V={5}:\";$B$1;$J$1;$D$1;$F$1;$H$1;$B$2)": 36,_x000D_
    "=RIK_AC(\"INF04__;INF04@E=0,S=1000,G=0,T=0,P=0:@R=A,S=1260,V={0}:R=B,S=1018,V={1}:R=C,S=1250,V={2}:R=D,S=1005,V={3}:R=E,S=1007,V={4}:R=F,S=1014,V={5}:\";$B$1;$J$1;$D$1;$F$1;$H$1;$B$2)": 37,_x000D_
    "=RIK_AC(\"INF04__;INF04@E=0,S=1138,G=0,T=0,P=0:@R=A,S=1260,V={0}:R=B,S=1018,V={1}:R=C,S=1250,V={2}:R=D,S=1005,V={3}:R=E,S=1007,V={4}:R=F,S=1014,V={5}:\";$B$1;$J$1;$D$1;$F$1;$H$1;$B$2)": 38,_x000D_
    "=RIK_AC(\"INF04__;INF04@E=0,S=1130,G=0,T=0,P=0:@R=A,S=1260,V={0}:R=B,S=1018,V={1}:R=C,S=1250,V={2}:R=D,S=1005,V={3}:R=E,S=1007,V={4}:R=F,S=1014,V={5}:\";$B$1;$J$1;$D$1;$F$1;$H$1;$B$2)": 39,_x000D_
    "=RIK_AC(\"INF04__;INF04@E=0,S=1067,G=0,T=0,P=0:@R=A,S=1260,V={0}:R=B,S=1018,V={1}:R=C,S=1250,V={2}:R=D,S=1005,V={3}:R=E,S=1007,V={4}:R=F,S=1014,V={5}:\";$B$1;$J$1;$D$1;$F$1;$H$1;$B$2)": 40,_x000D_
    "=RIK_AC(\"INF04__;INF04@E=0,S=1135,G=0,T=0,P=0:@R=A,S=1260,V={0}:R=B,S=1018,V={1}:R=C,S=1250,V={2}:R=D,S=1005,V={3}:R=E,S=1007,V={4}:R=F,S=1014,V={5}:\";$B$1;$J$1;$D$1;$F$1;$H$1;$B$2)": 41,_x000D_
    "=RIK_AC(\"INF04__;INF04@E=1,S=1151,G=0,T=0,P=0:@R=A,S=1260,V={0}:R=B,S=1018,V={1}:R=C,S=1250,V={2}:R=D,S=1005,V={3}:R=E,S=1007,V={4}:R=F,S=1014,V={5}:\";$B$1;$J$1;$D$1;$F$1;$H$1;$B$2)": 42,_x000D_
    "=RIK_AC(\"INF04__;INF04@E=0,S=1167,G=0,T=0,P=0:@R=A,S=1260,V={0}:R=B,S=1018,V={1}:R=C,S=1250,V={2}:R=D,S=1005,V={3}:R=E,S=1007,V={4}:R=F,S=1014,V={5}:\";$B$1;$J$1;$D$1;$F$1;$H$1;$B$2)": 43,_x000D_
    "=RIK_AC(\"INF04__;INF04@E=0,S=1257,G=0,T=0,P=0:@R=A,S=1260,V={0}:R=B,S=1018,V={1}:R=C,S=1250,V={2}:R=D,S=1005,V={3}:R=E,S=1007,V={4}:R=F,S=1014,V={5}:\";$B$1;$J$1;$D$1;$F$1;$H$1;$B$2)": 44,_x000D_
    "=RIK_AC(\"INF04__;INF04@E=0,S=1097,G=0,T=0,P=0:@R=A,S=1260,V={0}:R=B,S=1018,V={1}:R=C,S=1250,V={2}:R=D,S=1005,V={3}:R=E,S=1007,V={4}:R=F,S=1014,V={5}:\";$B$1;$J$1;$D$1;$F$1;$H$1;$B$2)": 45,_x000D_
    "=RIK_AC(\"INF04__;INF04@E=0,S=1096,G=0,T=0,P=0:@R=A,S=1260,V={0}:R=B,S=1018,V={1}:R=C,S=1250,V={2}:R=D,S=1005,V={3}:R=E,S=1007,V={4}:R=F,S=1014,V={5}:\";$B$1;$J$1;$D$1;$F$1;$H$1;$B$2)": 46,_x000D_
    "=RIK_AC(\"INF04__;INF04@E=0,S=1085,G=0,T=0,P=0:@R=A,S=1260,V={0}:R=B,S=1018,V={1}:R=C,S=1250,V={2}:R=D,S=1005,V={3}:R=E,S=1007,V={4}:R=F,S=1014,V={5}:\";$B$1;$J$1;$D$1;$F$1;$H$1;$B$2)": 47,_x000D_
    "=RIK_AC(\"INF04__;INF04@E=0,S=1131,G=0,T=0,P=0:@R=A,S=1260,V={0}:R=B,S=1018,V={1}:R=C,S=1250,V={2}:R=D,S=1005,V={3}:R=E,S=1007,V={4}:R=F,S=1014,V={5}:\";$B$1;$J$1;$D$1;$F$1;$H$1;$B$2)": 48,_x000D_
    "=RIK_AC(\"INF04__;INF04@E=0,S=1143,G=0,T=0,P=0:@R=A,S=1260,V={0}:R=B,S=1018,V={1}:R=C,S=1250,V={2}:R=D,S=1005,V={3}:R=E,S=1007,V={4}:R=F,S=1014,V={5}:\";$B$1;$J$1;$D$1;$F$1;$H$1;$B$2)": 49,_x000D_
    "=RIK_AC(\"INF04__;INF04@E=0,S=1083,G=0,T=0,P=0:@R=A,S=1260,V={0}:R=B,S=1018,V={1}:R=C,S=1250,V={2}:R=D,S=1005,V={3}:R=E,S=1007,V={4}:R=F,S=1014,V={5}:\";$B$1;$J$1;$D$1;$F$1;$H$1;$B$2)": 50,_x000D_
    "=RIK_AC(\"INF04__;INF04@E=0,S=1185,G=0,T=0,P=0:@R=A,S=1260,V={0}:R=B,S=1018,V={1}:R=C,S=1250,V={2}:R=D,S=1005,V={3}:R=E,S=1007,V={4}:R=F,S=1014,V={5}:\";$B$1;$J$1;$D$1;$F$1;$H$1;$B$2)": 51,_x000D_
    "=RIK_AC(\"INF04__;INF04@E=1,S=1180,G=0,T=0,P=0:@R=A,S=1260,V={0}:R=B,S=1018,V={1}:R=C,S=1250,V={2}:R=D,S=1005,V={3}:R=E,S=1007,V={4}:R=F,S=1014,V={5}:\";$B$1;$J$1;$D$1;$F$1;$H$1;$B$2)": 52,_x000D_
    "=RIK_AC(\"INF04__;INF04@E=1,S=1271,G=0,T=0,P=0:@R=A,S=1260,V={0}:R=B,S=1018,V={1}:R=C,S=1250,V={2}:R=D,S=1005,V={3}:R=E,S=1007,V={4}:R=F,S=1014,V={5}:\";$B$1;$J$1;$D$1;$F$1;$H$1;$B$2)": 53,_x000D_
    "=RIK_AC(\"INF04__;INF04@E=0,S=1151,G=0,T=0,P=0:@R=A,S=1260,V={0}:R=B,S=1018,V={1}:R=C,S=1250,V={2}:R=D,S=1005,V={3}:R=E,S=1007,V={4}:R=F,S=1014,V={5}:\";$B$1;$J$1;$D$1;$F$1;$H$1;$B$2)": 54,_x000D_
    "=RIK_AC(\"INF04__;INF04@E=0,S=1152,G=0,T=0,P=0:@R=A,S=1260,V={0}:R=B,S=1018,V={1}:R=C,S=1250,V={2}:R=D,S=1005,V={3}:R=E,S=1007,V={4}:R=F,S=1014,V={5}:\";$B$1;$J$1;$D$1;$F$1;$H$1;$B$2)": 55,_x000D_
    "=RIK_AC(\"INF04__;INF04@E=1,S=1,G=0,T=0,P=0:@R=A,S=1260,V={0}:R=B,S=1018,V={1}:R=C,S=1250,V={2}:R=D,S=1005,V={3}:R=E,S=1007,V={4}:R=F,S=1251,V=HOMME:\";$B$1;$J$1;$D$1;$F$1;$H$1)": 56,_x000D_
    "=RIK_AC(\"INF04__;INF04@E=1,S=1,G=0,T=0,P=0:@R=A,S=1260,V={0}:R=B,S=1018,V={1}:R=C,S=1250,V={2}:R=D,S=1005,V={3}:R=E,S=1007,V={4}:R=F,S=1251,V=FEMME:\";$B$1;$J$1;$D$1;$F$1;$H$1)": 57,_x000D_
    "=RIK_AC(\"INF04__;INF04@E=1,S=1,G=0,T=0,P=0:@R=A,S=1260,V={0}:R=B,S=1018,V={1}:R=C,S=1250,V={2}:R=D,S=1005,V={3}:R=F,S=1251,V=HOMME:\";$B$1;$J$1;$F$6;$F$7)": 58,_x000D_
    "=RIK_AC(\"INF04__;INF04@E=1,S=1,G=0,T=0,P=0:@R=A,S=1260,V={0}:R=B,S=1018,V={1}:R=C,S=1250,V={2}:R=D,S=1005,V={3}:R=E,S=1251,V=FEMME:\";$B$1;$J$1;$F$6;$F$7)": 59,_x000D_
    "=RIK_AC(\"INF04__;INF04@E=1,S=1,G=0,T=0,P=0:@R=A,S=1260,V={0}:R=B,S=1018,V={1}:R=C,S=1250,V={2}:\";$B$1;$J$1;$F$6)": 60,_x000D_
    "=RIK_AC(\"INF04__;INF04@E=1,S=1,G=0,T=0,P=0:@R=A,S=1260,V={0}:R=B,S=1018,V={1}:R=E,S=1251,V=FEMME:\";$B$1;$J$1)": 61,_x000D_
    "=RIK_AC(\"INF04__;INF04@E=1,S=1,G=0,T=0,P=0:@R=A,S=1260,V={0}:R=B,S=1018,V={1}:R=C,S=1251,V=FEMME:R=D,S=1250,V={2}:\";$B$1;$J$1;$F$6)": 62,_x000D_
    "=RIK_AC(\"INF04__;INF04@E=1,S=1,G=0,T=0,P=0:@R=A,S=1260,V={0}:R=B,S=1018,V={1}:R=C,S=1250,V={2}:R=D,S=1005,V={3}:R=E,S=1251,V=HOMME:\";$B$1;$J$1;$F$6;$F$7)": 63,_x000D_
    "=RIK_AC(\"INF04__;INF04@E=0,S=1253,G=0,T=0,P=0:@R=A,S=1260,V={0}:R=B,S=1018,V={1}:R=C,S=1250,V={2}:R=D,S=1005,V={3}:R=E,S=1007,V={4}:R=F,S=1251,V=HOMME:\";$B$1;$J$1;$D$1;$F$1;$H$1)": 64,_x000D_
    "=RIK_AC(\"INF04__;INF04@E=0,S=1253,G=0,T=0,P=0:@R=A,S=1260,V={0}:R=B,S=1018,V={1}:R=C,S=1250,V={2}:R=D,S=1005,V={3}:R=E,S=1007,V={4}:R=F,S=1251,V=HOMME:R=G,S=1014,V={5}:\";$B$1;$J$1;$D$1;$F$1;$H$1;$B$2)": 65,_x000D_
    "=RIK_AC(\"INF04__;INF04@L=Age,E=3,G=0,T=0,P=0,F=[1253],Y=1:@R=A,S=1260,V={0}:R=B,S=1018,V={1}:R=C,S=1250,V={2}:R=D,S=1005,V={3}:R=E,S=1007,V={4}:R=F,S=1251,V=HOMME:\";$B$1;$J$1;$D$1;$F$1;$H$1)": 66,_x000D_
    "=RIK_AC(\"INF04__;INF04@L=Age,E=3,G=0,T=0,P=0,F=[1253],Y=1:@R=A,S=1260,V={0}:R=B,S=1018,V={1}:R=C,S=1250,V={2}:R=D,S=1005,V={3}:R=F,S=1251,V=HOMME:\";$B$1;$J$1;$D$1;$F$1)": 67,_x000D_
    "=RIK_AC(\"INF04__;INF04@E=1,S=1,G=0,T=0,P=0:@R=A,S=1260,V={0}:R=B,S=1018,V={1}:R=C,S=1250,V={2}:R=D,S=1005,V={3}:R=E,S=1007,V={4}:R=F,S=1251,V=HOMME:\";$B$1;$J$1;$F$6;$F$7;$F$8)": 68,_x000D_
    "=RIK_AC(\"INF04__;INF04@E=1,S=1,G=0,T=0,P=0:@R=A,S=1260,V={0}:R=B,S=1018,V={1}:R=C,S=1250,V={2}:R=D,S=1005,V={3}:R=E,S=1007,V={4}:R=F,S=1251,V=FEMME:\";$B$1;$J$1;$F$6;$F$7;$F$8)": 69,_x000D_
    "=RIK_AC(\"INF04__;INF04@E=0,S=1253,G=0,T=0,P=0:@R=A,S=1260,V={0}:R=B,S=1018,V={1}:R=C,S=1250,V={2}:R=G,S=1014,V={3}:\";$B$1;$J$1;$F$6;$B$2)": 70,_x000D_
    "=RIK_AC(\"INF04__;INF04@L=Age,E=3,G=0,T=0,P=0,F=[1253],Y=1:@R=A,S=1260,V={0}:R=B,S=1018,V={1}:R=C,S=1250,V={2}:R=D,S=1005,V={3}:R=E,S=1007,V={4}:R=F,S=1251,V=HOMME:\";$B$1;$J$1;$F$6;$F$7;$F$8)": 71,_x000D_
    "=RIK_AC(\"INF04__;INF04@L=Age,E=3,G=0,T=0,P=0,F=[1253],Y=1:@R=A,S=1260,V={0}:R=B,S=1018,V={1}:R=C,S=1250,V={2}:R=D,S=1005,V={3}:\";$B$1;$J$1;$F$6;$F$7)": 72,_x000D_
    "=RIK_AC(\"INF04__;INF04@L=Age,E=3,G=0,T=0,P=0,F=[1253],Y=1:@R=A,S=1260,V={0}:R=B,S=1018,V={1}:R=C,S=1250,V={2}:R=D,S=1005,V={3}:R=E,S=1007,V={4}:\";$B$1;$J$1;$F$6;$F$7;$F$8)": 73,_x000D_
    "=RIK_AC(\"INF04__;INF04@L=Age,E=3,G=0,T=0,P=0,F=[1253],Y=1:@R=A,S=1260,V={0}:R=B,S=1018,V={1}:R=C,S=1250,V={2}:\";$B$1;$J$1;$F$6)": 74,_x000D_
    "=RIK_AC(\"INF04__;INF04@E=0,S=1151,G=0,T=0,P=0:@R=A,S=1260,V={0}:R=B,S=1018,V={1}:R=C,S=1250,V={2}:R=D,S=1014,V={3}:\";$B$1;$J$1;$F$6;$B$2)": 75,_x000D_
    "=RIK_AC(\"INF04__;INF02@E=3,S=1282,G=0,T=0,P=0,C=*12:@R=A,S=1257,V={0}:R=C,S=1016,V=CONSTANTES:R=C,S=1249,V={1}:R=D,S=1282,V={2}:\";$B$1;$B$2;$M$1)": 76,_x000D_
    "=RIK_AC(\"INF04__;INF02@E=3,S=1282,G=0,T=0,P=0,C=*12:@R=A,S=1257,V={0}:R=B,S=1016,V=CONSTANTES:R=C,S=1249,V={1}:R=D,S=1018,V={2}:\";$B$1;$B$2;$M$1)": 77,_x000D_
    "=RIK_AC(\"INF04__;INF02@E=1,S=1282,G=0,T=0,P=0:@R=A,S=1257,V={0}:R=B,S=1016,V=CONSTANTES:R=C,S=1249,V={1}:R=D,S=1018,V={2}:\";$B$1;$B$2;$M$1)": 78,_x000D_
    "=RIK_AC(\"INF04__;INF02@E=1,S=1282,G=0,T=0,P=0:@R=A,S=1257,V={0}:R=B,S=1016,V=CONSTANTES:R=C,S=1249,V={1}:R=D,S=1018,V={2}:\";$B$1;$B$2;$J$13)": 79,_x000D_
    "=RIK_AC(\"INF04__;INF02@E=3,S=1282,G=0,T=0,P=0:@R=A,S=1257,V={0}:R=B,S=1016,V=CONSTANTES:R=D,S=1018,V={1}:R=D,S=1137,V={2}:R=E,S=1005,V={3}:R=F,S=1007,V={4}:\";$B$1;$J$13;$F$6;$F$7;$F$8)": 80,_x000D_
    "=RIK_AC(\"INF04__;INF02@E=3,S=1282,G=0,T=0,P=0:@R=A,S=1257,V={0}:R=B,S=1016,V=CONSTANTES:R=C,S=1249,V={1}:R=D,S=1018,V={2}:\";$B$1;$B$2;$M$1)": 81,_x000D_
    "=RIK_AC(\"INF04__;INF02@E=3,S=1282,G=0,T=0,P=0:@R=A,S=1257,V={0}:R=B,S=1016,V=CONSTANTES:R=C,S=1018,V={1}:R=D,S=1137,V={2}:R=E,S=1005,V={3}:R=F,S=1007,V={4}:\";$B$1;$M$1;$F$6;$F$7;$F$8)": 82,_x000D_
    "=RIK_AC(\"INF04__;INF02@E=3,S=1282,G=0,T=0,P=0:@R=A,S=1257,V={0}:R=B,S=1016,V=CONSTANTES:R=C,S=1018,V={1}:R=D,S=1137,V={2}:R=E,S=1005,V={3}:\";$B$1;$M$1;$F$6;$F$7)": 83,_x000D_
    "=RIK_AC(\"INF04__;INF02@E=3,S=1282,G=0,T=0,P=0:@R=A,S=1257,V={0}:R=B,S=1016,V=CONSTANTES:R=C,S=1018,V={1}:R=D,S=1137,V={2}:\";$B$1;$M$1;$F$6)": 84,_x000D_
    "=RIK_AC(\"INF04__;INF04@E=3,S=1151,G=0,T=0,P=0:@R=A,S=1260,V={0}:R=B,S=1018,V={1}:R=C,S=1250,V={2}:R=E,S=1005,V={3}:R=F,S=1007,V={4}:\";$B$1;$J$1;$F$6;$F$7;$F$8)": 85,_x000D_
    "=RIK_AC(\"INF04__;INF04@E=3,S=1151,G=0,T=0,P=0:@R=A,S=1260,V={0}:R=B,S=1018,V={1}:R=C,S=1250,V={2}:R=D,S=1005,V={3}:\";$B$1;$J$1;$F$6;$F$7)": 86,_x000D_
    "=RIK_AC(\"INF04__;INF04@E=3,S=1151,G=0,T=0,P=0:@R=A,S=1260,V={0}:R=B,S=1018,V={1}:R=C,S=1250,V={2}:\";$B$1;$J$1;$F$6)": 87,_x000D_
    "=RIK_AC(\"INF04__;INF02@E=3,S=1294,G=0,T=0,P=0:@R=A,S=1257,V={0}:R=B,S=1016,V=CONSTANTES:R=C,S=1249,V={1}:R=D,S=1018,V={2}:\";$B$1;$B$2;$M$1)": 88,_x000D_
    "=RIK_AC(\"INF04__;INF02@E=3,S=1296,G=0,T=0,P=0:@R=A,S=1257,V={0}:R=B,S=1016,V=CONSTANTES:R=C,S=1249,V={1}:R=D,S=1018,V={2}:\";$B$1;$B$2;$M$1)": 89,_x000D_
    "=RIK_AC(\"INF04__;INF02@E=3,S=1296,G=0,T=0,P=0:@R=A,S=1257,V={0}:R=B,S=1016,V=CONSTANTES:R=C,S=1018,V={1}:R=D,S=1137,V={2}:R=E,S=1005,V={3}:\";$B$1;$M$1;$F$6;$F$7)": 90,_x000D_
    "=RIK_AC(\"INF04__;INF02@E=3,S=1296,G=0,T=0,P=0:@R=A,S=1257,V={0}:R=B,S=1016,V=CONSTANTES:R=C,S=1018,V={1}:R=D,S=1137,V={2}:R=E,S=1005,V={3}:R=F,S=1007,V={4}:\";$B$1;$M$1;$F$6;$F$7;$F$8)": 91,_x000D_
    "=RIK_AC(\"INF04__;INF02@E=3,S=1296,G=0,T=0,P=0:@R=A,S=1257,V={0}:R=B,S=1016,V=CONSTANTES:R=C,S=1018,V={1}:R=D,S=1137,V={2}:\";$B$1;$M$1;$F$6)": 92,_x000D_
    "=RIK_AC(\"INF04__;INF02@E=3,S=1294,G=0,T=0,P=0:@R=A,S=1257,V={0}:R=B,S=1016,V=CONSTANTES:R=C,S=1018,V={1}:R=D,S=1137,V={2}:R=E,S=1005,V={3}:R=F,S=1007,V={4}:\";$B$1;$M$1;$F$6;$F$7;$F$8)": 93,_x000D_
    "=RIK_AC(\"INF04__;INF02@E=3,S=1294,G=0,T=0,P=0:@R=A,S=1257,V={0}:R=B,S=1016,V=CONSTANTES:R=C,S=1018,V={1}:R=D,S=1137,V={2}:R=E,S=1005,V={3}:\";$B$1;$M$1;$F$6;$F$7)": 94,_x000D_
    "=RIK_AC(\"INF04__;INF02@E=3,S=1294,G=0,T=0,P=0:@R=A,S=1257,V={0}:R=B,S=1016,V=CONSTANTES:R=C,S=1018,V={1}:R=D,S=1137,V={2}:\";$B$1;$M$1;$F$6)": 95,_x000D_
    "=RIK_AC(\"INF04__;INF02@E=3,S=1297,G=0,T=0,P=0:@R=A,S=1257,V={0}:R=B,S=1016,V=CONSTANTES:R=C,S=1249,V={1}:R=D,S=1018,V={2}:\";$B$1;$B$2;$M$1)": 96,_x000D_
    "=RIK_AC(\"INF04__;INF02@E=3,S=1297,G=0,T=0,P=0:@R=A,S=1257,V={0}:R=B,S=1016,V=CONSTANTES:R=C,S=1018,V={1}:R=D,S=1137,V={2}:R=E,S=1005,V={3}:R=F,S=1007,V={4}:\";$B$1;$M$1;$F$6;$F$7;$F$8)": 97,_x000D_
    "=RIK_AC(\"INF04__;INF02@E=1,S=1297,G=0,T=0,P=0:@R=A,S=1257,V={0}:R=B,S=1016,V=CONSTANTES:R=C,S=1018,V={1}:R=D,S=1137,V={2}:R=E,S=1005,V={3}:\";$B$1;$M$1;$F$6;$F$7)": 98,_x000D_
    "=RIK_AC(\"INF04__;INF02@E=3,S=1297,G=0,T=0,P=0:@R=A,S=1257,V={0}:R=B,S=1016,V=CONSTANTES:R=C,S=1018,V={1}:R=D,S=1137,V={2}:R=E,S=1005,V={3}:\";$B$1;$M$1;$F$6;$F$7)": 99,_x000D_
    "=RIK_AC(\"INF04__;INF02@E=3,S=1297,G=0,T=0,P=0:@R=A,S=1257,V={0}:R=B,S=1016,V=CONSTANTES:R=C,S=1018,V={1}:R=D,S=1137,V={2}:\";$B$1;$M$1;$F$6)": 100,_x000D_
    "=RIK_AC(\"INF04__;INF02@E=3,S=1022,G=0,T=0,P=0:@R=A,S=1257,V={0}:R=B,S=1016,V=CONSTANTES:R=C,S=1249,V={1}:R=D,S=1018,V={2}:R=E,S=1010,V=BRUT:\";$B$1;$B$2;$M$1)": 101,_x000D_
    "=RIK_AC(\"INF04__;INF02@E=3,S=1022,G=0,T=0,P=0:@R=A,S=1257,V={0}:R=B,S=1016,V=CONSTANTES:R=C,S=1249,V={1}:R=D,S=1018,V={2}:R=E,S=1010,V=TOTALHTRAV:\";$B$1;$B$2;$M$1)": 102,_x000D_
    "=RIK_AC(\"INF04__;INF02@E=3,S=1022,G=0,T=0,P=0:@R=A,S=1257,V={0}:R=B,S=1016,V=CONSTANTES:R=C,S=1249,V={1}:R=D,S=1018,V={2}:R=E,S=1010,V=HORAIRE:\";$B$1;$B$2;$M$1)": 103,_x000D_
    "=RIK_AC(\"INF04__;INF02@E=3,S=1022,G=0,T=0,P=0:@R=A,S=1257,V={0}:R=B,S=1016,V=CONSTANTES:R=C,S=1018,V={1}:R=D,S=1137,V={2}:R=E,S=1010,V=BRUT:\";$B$1;$M$1;$F$6)": 104,_x000D_
    "=RIK_AC(\"INF04__;INF02@E=3,S=1022,G=0,T=0,P=0:@R=A,S=1257,V={0}:R=B,S=1016,V=CONSTANTES:R=C,S=1018,V={1}:R=D,S=1137,V={2}:R=E,S=1010,V=TOTALHTRAV:\";$B$1;$M$1;$F$6)": 105,_x000D_
    "=RIK_AC(\"INF04__;INF02@E=3,S=1022,G=0,T=0,P=0:@R=A,S=1257,V={0}:R=B,S=1016,V=CONSTANTES:R=C,S=1249,V={1}:R=D,S=1018,V={2}:R=E,S=1010,V=TOTALHS:\";$B$1;$B$2;$M$1)": 106,_x000D_
    "=RIK_AC(\"INF04__;INF02@E=3,S=1022,G=0,T=0,P=0:@R=A,S=1257,V={0}:R=B,S=1016,V=CONSTANTES:R=C,S=1018,V={1}:R=D,S=1137,V={2}:R=E,S=1010,V=HORAIRE:\";$B$1;$M$1;$F$6)": 107,_x000D_
    "=RIK_AC(\"INF04__;INF02@E=3,S=1022,G=0,T=0,P=0:@R=A,S=1257,V={0}:R=B,S=1016,V=CONSTANTES:R=C,S=1018,V={1}:R=D,S=1137,V={2}:R=E,S=1010,V=TOTALHS:\";$B$1;$M$1;$F$6)": 108,_x000D_
    "=RIK_AC(\"INF04__;INF02@E=3,S=1022,G=0,T=0,P=0:@R=A,S=1257,V={0}:R=B,S=1016,V=CONSTANTES:R=C,S=1018,V={1}:R=D,S=1137,V={2}:R=E,S=1005,V={3}:R=F,S=1010,V=BRUT:\";$B$1;$M$1;$F$6;$F$7)": 109,_x000D_
    "=RIK_AC(\"INF04__;INF02@E=3,S=1022,G=0,T=0,P=0:@R=A,S=1257,V={0}:R=B,S=1016,V=CONSTANTES:R=C,S=1018,V={1}:R=D,S=1137,V={2}:R=E,S=1005,V={3}:R=F,S=1010,V=TOTALHTRAV:\";$B$1;$M$1;$F$6;$F$7)": 110,_x000D_
    "=RIK_AC(\"INF04__;INF02@E=3,S=1022,G=0,T=0,P=0:@R=A,S=1257,V={0}:R=B,S=1016,V=CONSTANTES:R=C,S=1018,V={1}:R=D,S=1137,V={2}:R=E,S=1005,V={3}:R=F,S=1010,V=HORAIRE:\";$B$1;$M$1;$F$6;$F$7)": 111,_x000D_
    "=RIK_AC(\"INF04__;INF02@E=3,S=1022,G=0,T=0,P=0:@R=A,S=1257,V={0}:R=B,S=1016,V=CONSTANTES:R=C,S=1018,V={1}:R=D,S=1137,V={2}:R=E,S=1005,V={3}:R=F,S=1010,V=TOTALHS:\";$B$1;$M$1;$F$6;$F$7)": 112,_x000D_
    "=RIK_AC(\"INF04__;INF02@E=3,S=1022,G=0,T=0,P=0:@R=A,S=1257,V={0}:R=B,S=1016,V=CONSTANTES:R=C,S=1018,V={1}:R=D,S=1137,V={2}:R=E,S=1005,V={3}:R=F,S=1007,V={4}:R=G,S=1010,V=BRUT:\";$B$1;$M$1;$F$6;$F$7;$F$8)": 113,_x000D_
    "=RIK_AC(\"INF04__;INF02@E=3,S=1022,G=0,T=0,P=0:@R=A,S=1257,V={0}:R=B,S=1016,V=CONSTANTES:R=C,S=1018,V={1}:R=D,S=1137,V={2}:R=E,S=1005,V={3}:R=F,S=1007,V={4}:R=G,S=1010,V=TOTALHTRAV:\";$B$1;$M$1;$F$6;$F$7;$F$8)": 114,_x000D_
    "=RIK_AC(\"INF04__;INF02@E=3,S=1022,G=0,T=0,P=0:@R=A,S=1257,V={0}:R=B,S=1016,V=CONSTANTES:R=C,S=1018,V={1}:R=D,S=1137,V={2}:R=E,S=1005,V={3}:R=F,S=1007,V={4}:R=G,S=1010,V=HORAIRE:\";$B$1;$M$1;$F$6;$F$7;$F$8)": 115,_x000D_
    "=RIK_AC(\"INF04__;INF02@E=3,S=1022,G=0,T=0,P=0:@R=A,S=1257,V={0}:R=B,S=1016,V=CONSTANTES:R=C,S=1018,V={1}:R=D,S=1137,V={2}:R=E,S=1005,V={3}:R=F,S=1007,V={4}:R=G,S=1010,V=TOTALHS:\";$B$1;$M$1;$F$6;$F$7;$F$8)": 116_x000D_
  },_x000D_
  "ItemPool": {_x000D_
    "Items": {_x000D_
      "1": {_x000D_
        "$type": "Inside.Core.Formula.Definition.DefinitionAC, Inside.Core.Formula",_x000D_
        "ID": 1,_x000D_
        "Results": [_x000D_
          [_x000D_
            "Jecrute Aline"_x000D_
          ]_x000D_
        ],_x000D_
        "Statistics": {_x000D_
          "CreationDate": "2023-04-11T14:55:51.6423896+02:00",_x000D_
          "LastRefreshDate": "2023-04-11T14:56:07.8255467+02:00",_x000D_
          "TotalRefreshCount": 50,_x000D_
          "CustomInfo": {}_x000D_
        }_x000D_
      },_x000D_
      "2": {_x000D_
        "$type": "Inside.Core.Formula.Definition.DefinitionAC, Inside.Core.Formula",_x000D_
        "ID": 2,_x000D_
        "Results": [_x000D_
          [_x000D_
            "FEMME"_x000D_
          ]_x000D_
        ],_x000D_
        "Statistics": {_x000D_
          "CreationDate": "2023-04-11T14:55:51.6673528+02:00",_x000D_
          "LastRefreshDate": "2023-04-11T14:56:08.0285053+02:00",_x000D_
          "TotalRefreshCount": 46,_x000D_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"2023-04-11T14:55:51.6673528+02:00",_x000D_
          "LastRefreshDate": "2018-02-10T13:50:35.2523686+01:00",_x000D_
          "TotalRefreshCount": 2,_x000D_
          "CustomInfo": {}_x000D_
        }_x000D_
      },_x000D_
      "4": {_x000D_
        "$type": "Inside.Core.Formula.Definition.DefinitionAC, Inside.Core.Formula",_x000D_
        "ID": 4,_x000D_
        "Results": [_x000D_
          [_x000D_
            ""_x000D_
          ]_x000D_
        ],_x000D_
        "Statistics": {_x000D_
          "CreationDate": "2023-04-11T14:55:51.6673528+02:00",_x000D_
          "LastRefreshDate": "2018-02-10T13:20:59.0578849+01:00",_x000D_
          "TotalRefreshCount": 2,_x000D_
          "CustomInfo": {}_x000D_
        }_x000D_
      },_x000D_
      "5": {_x000D_
        "$type": "Inside.Core.Formula.Definition.DefinitionAC, Inside.Core.Formula",_x000D_
        "ID": 5,_x000D_
        "Results": [_x000D_
          [_x000D_
            "1969-10-07T00:00:00"_x000D_
          ]_x000D_
        ],_x000D_
        "Statistics": {_x000D_
          "CreationDate": "2023-04-11T14:55:51.6673528+02:00",_x000D_
          "LastRefreshDate": "2018-02-10T13:29:54.5037108+01:00",_x000D_
          "TotalRefreshCount": 3,_x000D_
          "CustomInfo": {}_x000D_
        }_x000D_
      },_x000D_
      "6": {_x000D_
        "$type": "Inside.Core.Formula.Definition.DefinitionAC, Inside.Core.Formula",_x000D_
        "ID": 6,_x000D_
        "Results": [_x000D_
          [_x000D_
            "Cadres spécialistes des ressou"_x000D_
          ]_x000D_
        ],_x000D_
        "Statistics": {_x000D_
          "CreationDate": "2023-04-11T14:55:51.6673528+02:00",_x000D_
          "LastRefreshDate": "2023-04-11T14:56:08.5415713+02:00",_x000D_
          "TotalRefreshCount": 89,_x000D_
          "CustomInfo": {}_x000D_
        }_x000D_
      },_x000D_
      "7": {_x000D_
        "$type": "Inside.Core.Formula.Definition.DefinitionAC, Inside.Core.Formula",_x000D_
        "ID": 7,_x000D_
        "Results": [_x000D_
          [_x000D_
            "MLLE"_x000D_
          ]_x000D_
        ],_x000D_
        "Statistics": {_x000D_
          "CreationDate": "2023-04-11T14:55:51.6673528+02:00",_x000D_
          "LastRefreshDate": "2023-04-11T14:56:07.7447068+02:00",_x000D_
          "TotalRefreshCount": 46,_x000D_
          "CustomInfo": {}_x000D_
        }_x000D_
      },_x000D_
      "8": {_x000D_
        "$type": "Inside.Core.Formula.Definition.DefinitionAC, Inside.Core.Formula",_x000D_
        "ID": 8,_x000D_
        "Results": [_x000D_
          [_x000D_
            "Jecrute"_x000D_
          ]_x000D_
        ],_x000D_
        "Statistics": {_x000D_
          "CreationDate": "2023-04-11T14:55:51.6673528+02:00",_x000D_
          "LastRefreshDate": "2023-04-11T14:56:08.0738773+02:00",_x000D_
          "TotalRefreshCount": 45,_x000D_
          "CustomInfo": {}_x000D_
        }_x000D_
      },_x000D_
      "9": {_x000D_
        "$type": "Inside.Core.Formula.Definition.DefinitionAC, Inside.Core.Formula",_x000D_
        "ID": 9,_x000D_
        "Results": [_x000D_
          [_x000D_
            ""_x000D_
          ]_x000D_
        ],_x000D_
        "Statistics": {_x000D_
          "CreationDate": "2023-04-11T14:55:51.6673528+02:00",_x000D_
          "LastRefreshDate": "2023-04-11T14:56:07.4290616+02:00",_x000D_
          "TotalRefreshCount": 45,_x000D_
          "CustomInfo": {}_x000D_
        }_x000D_
      },_x000D_
      "10": {_x000D_
        "$type": "Inside.Core.Formula.Definition.DefinitionAC, Inside.Core.Formula",_x000D_
        "ID": 10,_x000D_
        "Results": [_x000D_
          [_x000D_
            "Aline"_x000D_
          ]_x000D_
        ],_x000D_
        "Statistics": {_x000D_
          "CreationDate": "2023-04-11T14:55:51.6673528+02:00",_x000D_
          "LastRefreshDate": "2023-04-11T14:56:07.9880877+02:00",_x000D_
          "TotalRefreshCount": 45,_x000D_
          "CustomInfo": {}_x000D_
        }_x000D_
      },_x000D_
      "11": {_x000D_
        "$type": "Inside.Core.Formula.Definition.DefinitionAC, Inside.Core.Formula",_x000D_
        "ID": 11,_x000D_
        "Results": [_x000D_
          [_x000D_
            "CÉLIBATAIRE"_x000D_
          ]_x000D_
        ],_x000D_
        "Statistics": {_x000D_
          "CreationDate": "2023-04-11T14:55:51.6673528+02:00",_x000D_
          "LastRefreshDate": "2023-04-11T14:56:08.9628323+02:00",_x000D_
          "TotalRefreshCount": 45,_x000D_
          "CustomInfo": {}_x000D_
        }_x000D_
      },_x000D_
      "12": {_x000D_
        "$type": "Inside.Core.Formula.Definition.DefinitionAC, Inside.Core.Formula",_x000D_
        "ID": 12,_x000D_
        "Results": [_x000D_
          [_x000D_
            0_x000D_
          ]_x000D_
        ],_x000D_
        "Statistics": {_x000D_
          "CreationDate": "2023-04-11T14:55:51.6673528+02:00",_x000D_
          "LastRefreshDate": "2023-04-11T14:56:08.7003721+02:00",_x000D_
          "TotalRefreshCount": 45,_x000D_
          "CustomInfo": {}_x000D_
        }_x000D_
      },_x000D_
      "13": {_x000D_
        "$type": "Inside.Core.Formula.Definition.DefinitionAC, Inside.Core.Formula",_x000D_
        "ID": 13,_x000D_
        "Results": [_x000D_
          [_x000D_
            "1972-08-31T00:00:00"_x000D_
          ]_x000D_
        ],_x000D_
        "Statistics": {_x000D_
          "CreationDate": "2023-04-11T14:55:51.6673528+02:00",_x000D_
          "LastRefreshDate": "2023-04-11T14:56:08.3298744+02:00",_x000D_
          "TotalRefreshCount": 45,_x000D_
          "CustomInfo": {}_x000D_
        }_x000D_
      },_x000D_
      "14": {_x000D_
        "$type": "Inside.Core.Formula.Definition.DefinitionAC, Inside.Core.Formula",_x000D_
        "ID": 14,_x000D_
        "Results": [_x000D_
          [_x000D_
            "FRANCE"_x000D_
          ]_x000D_
        ],_x000D_
        "Statistics": {_x000D_
          "CreationDate": "2023-04-11T14:55:51.6673528+02:00",_x000D_
          "LastRefreshDate": "2023-04-11T14:56:08.1206102+02:00",_x000D_
          "TotalRefreshCount": 45,_x000D_
          "CustomInfo": {}_x000D_
        }_x000D_
      },_x000D_
      "15": {_x000D_
        "$type": "Inside.Core.Formula.Definition.DefinitionAC, Inside.Core.Formula",_x000D_
        "ID": 15,_x000D_
        "Results": [_x000D_
          [_x000D_
            "Française"_x000D_
          ]_x000D_
        ],_x000D_
        "Statistics": {_x000D_
          "CreationDate": "2023-04-11T14:55:51.6673528+02:00",_x000D_
          "LastRefreshDate": "2023-04-11T14:56:07.6989541+02:00",_x000D_
          "TotalRefreshCount": 45,_x000D_
          "CustomInfo": {}_x000D_
        }_x000D_
      },_x000D_
      "16": {_x000D_
        "$type": "Inside.Core.Formula.Definition.DefinitionAC, Inside.Core.Formula",_x000D_
        "ID": 16,_x000D_
        "Results": [_x000D_
          [_x000D_
            "Boulevard Chopin"_x000D_
          ]_x000D_
        ],_x000D_
        "Statistics": {_x000D_
          "CreationDate": "2023-04-11T14:55:51.6673528+02:00",_x000D_
          "LastRefreshDate": "2023-04-11T14:56:08.5395739+02:00",_x000D_
          "TotalRefreshCount": 45,_x000D_
          "CustomInfo": {}_x000D_
        }_x000D_
      },_x000D_
      "17": {_x000D_
        "$type": "Inside.Core.Formula.Definition.DefinitionAC, Inside.Core.Formula",_x000D_
        "ID": 17,_x000D_
        "Results": [_x000D_
          [_x000D_
            null_x000D_
          ]_x000D_
        ],_x000D_
        "Statistics": {_x000D_
          "CreationDate": "2023-04-11T14:55:51.6673528+02:00",_x000D_
          "LastRefreshDate": "0001-01-01T00:00:00",_x000D_
          "TotalRefreshCount": 0,_x000D_
          "CustomInfo": {}_x000D_
        }_x000D_
      },_x000D_
      "18": {_x000D_
        "$type": "Inside.Core.Formula.Definition.DefinitionAC, Inside.Core.Formula",_x000D_
        "ID": 18,_x000D_
        "Results": [_x000D_
          [_x000D_
            "LONGJUMEAU"_x000D_
          ]_x000D_
        ],_x000D_
        "Statistics": {_x000D_
          "CreationDate": "2023-04-11T14:55:51.6673528+02:00",_x000D_
          "LastRefreshDate": "2023-04-11T14:56:09.3226163+02:00",_x000D_
          "TotalRefreshCount": 46,_x000D_
          "CustomInfo": {}_x000D_
        }_x000D_
      },_x000D_
      "19": {_x000D_
        "$type": "Inside.Core.Formula.Definition.DefinitionAC, Inside.Core.Formula",_x000D_
        "ID": 19,_x000D_
        "Results": [_x000D_
          [_x000D_
            "91100"_x000D_
          ]_x000D_
        ],_x000D_
        "Statistics": {_x000D_
          "CreationDate": "2023-04-11T14:55:51.6673528+02:00",_x000D_
          "LastRefreshDate": "2023-04-11T14:56:07.3833815+02:00",_x000D_
          "TotalRefreshCount": 42,_x000D_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"2023-04-11T14:55:51.6673528+02:00",_x000D_
          "LastRefreshDate": "2023-04-11T14:56:09.1952664+02:00",_x000D_
          "TotalRefreshCount": 43,_x000D_
          "CustomInfo": {}_x000D_
        }_x000D_
      },_x000D_
      "21": {_x000D_
        "$type": "Inside.Core.Formula.Definition.DefinitionAC, Inside.Core.Formula",_x000D_
        "ID": 21,_x000D_
        "Results": [_x000D_
          [_x000D_
            ""_x000D_
          ]_x000D_
        ],_x000D_
        "Statistics": {_x000D_
          "CreationDate": "2023-04-11T14:55:51.6673528+02:00",_x000D_
          "LastRefreshDate": "2023-04-11T14:56:08.6505114+02:00",_x000D_
          "TotalRefreshCount": 42,_x000D_
          "CustomInfo": {}_x000D_
        }_x000D_
      },_x000D_
      "22": {_x000D_
        "$type": "Inside.Core.Formula.Definition.DefinitionAC, Inside.Core.Formula",_x000D_
        "ID": 22,_x000D_
        "Results": [_x000D_
          [_x000D_
            "1990-09-15T00:00:00"_x000D_
          ]_x000D_
        ],_x000D_
        "Statistics": {_x000D_
          "CreationDate": "2023-04-11T14:55:51.6673528+02:00",_x000D_
          "LastRefreshDate": "2023-04-11T14:56:07.904311+02:00",_x000D_
          "TotalRefreshCount": 42,_x000D_
          "CustomInfo": {}_x000D_
        }_x000D_
      },_x000D_
      "23": {_x000D_
        "$type": "Inside.Core.Formula.Definition.DefinitionAC, Inside.Core.Formula",_x000D_
        "ID": 23,_x000D_
        "Results": [_x000D_
          [_x000D_
            "Jeu d'Essai"_x000D_
          ]_x000D_
        ],_x000D_
        "Statistics": {_x000D_
          "CreationDate": "2023-04-11T14:55:51.6673528+02:00",_x000D_
          "LastRefreshDate": "2023-04-11T14:56:09.2330136+02:00",_x000D_
          "TotalRefreshCount": 43,_x000D_
          "CustomInfo": {}_x000D_
        }_x000D_
      },_x000D_
      "24": {_x000D_
        "$type": "Inside.Core.Formula.Definition.DefinitionAC, Inside.Core.Formula",_x000D_
        "ID": 24,_x000D_
        "Results": [_x000D_
          [_x000D_
            "Ressources Humaines"_x000D_
          ]_x000D_
        ],_x000D_
        "Statistics": {_x000D_
          "CreationDate": "2023-04-11T14:55:51.6673528+02:00",_x000D_
          "LastRefreshDate": "2023-04-11T14:56:08.8140275+02:00",_x000D_
          "TotalRefreshCount": 43,_x000D_
          "CustomInfo": {}_x000D_
        }_x000D_
      },_x000D_
      "25": {_x000D_
        "$type": "Inside.Core.Formula.Definition.DefinitionAC, Inside.Core.Formula",_x000D_
        "ID": 25,_x000D_
        "Results": [_x000D_
          [_x000D_
            "Administration du personnel"_x000D_
          ]_x000D_
        ],_x000D_
        "Statistics": {_x000D_
          "CreationDate": "2023-04-11T14:55:51.6673528+02:00",_x000D_
          "LastRefreshDate": "2023-04-11T14:56:08.4121559+02:00",_x000D_
          "TotalRefreshCount": 43,_x000D_
          "CustomInfo": {}_x000D_
        }_x000D_
      },_x000D_
      "26": {_x000D_
        "$type": "Inside.Core.Formula.Defini</t>
  </si>
  <si>
    <t>tion.DefinitionAC, Inside.Core.Formula",_x000D_
        "ID": 26,_x000D_
        "Results": [_x000D_
          [_x000D_
            ""_x000D_
          ]_x000D_
        ],_x000D_
        "Statistics": {_x000D_
          "CreationDate": "2023-04-11T14:55:51.6673528+02:00",_x000D_
          "LastRefreshDate": "2023-04-11T14:56:08.1559778+02:00",_x000D_
          "TotalRefreshCount": 43,_x000D_
          "CustomInfo": {}_x000D_
        }_x000D_
      },_x000D_
      "27": {_x000D_
        "$type": "Inside.Core.Formula.Definition.DefinitionAC, Inside.Core.Formula",_x000D_
        "ID": 27,_x000D_
        "Results": [_x000D_
          [_x000D_
            "Cadre"_x000D_
          ]_x000D_
        ],_x000D_
        "Statistics": {_x000D_
          "CreationDate": "2023-04-11T14:55:51.6673528+02:00",_x000D_
          "LastRefreshDate": "2023-04-11T14:56:09.1473809+02:00",_x000D_
          "TotalRefreshCount": 43,_x000D_
          "CustomInfo": {}_x000D_
        }_x000D_
      },_x000D_
      "28": {_x000D_
        "$type": "Inside.Core.Formula.Definition.DefinitionAC, Inside.Core.Formula",_x000D_
        "ID": 28,_x000D_
        "Results": [_x000D_
          [_x000D_
            "Cadres spécialistes des ressources humaines &amp; du recrutement"_x000D_
          ]_x000D_
        ],_x000D_
        "Statistics": {_x000D_
          "CreationDate": "2023-04-11T14:55:51.6673528+02:00",_x000D_
          "LastRefreshDate": "2023-04-11T14:56:07.469246+02:00",_x000D_
          "TotalRefreshCount": 43,_x000D_
          "CustomInfo": {}_x000D_
        }_x000D_
      },_x000D_
      "29": {_x000D_
        "$type": "Inside.Core.Formula.Definition.DefinitionAC, Inside.Core.Formula",_x000D_
        "ID": 29,_x000D_
        "Results": [_x000D_
          [_x000D_
            ""_x000D_
          ]_x000D_
        ],_x000D_
        "Statistics": {_x000D_
          "CreationDate": "2023-04-11T14:55:51.6673528+02:00",_x000D_
          "LastRefreshDate": "2023-04-11T14:56:08.5009002+02:00",_x000D_
          "TotalRefreshCount": 43,_x000D_
          "CustomInfo": {}_x000D_
        }_x000D_
      },_x000D_
      "30": {_x000D_
        "$type": "Inside.Core.Formula.Definition.DefinitionAC, Inside.Core.Formula",_x000D_
        "ID": 30,_x000D_
        "Results": [_x000D_
          [_x000D_
            ""_x000D_
          ]_x000D_
        ],_x000D_
        "Statistics": {_x000D_
          "CreationDate": "2023-04-11T14:55:51.6673528+02:00",_x000D_
          "LastRefreshDate": "2023-04-11T14:56:09.0017765+02:00",_x000D_
          "TotalRefreshCount": 43,_x000D_
          "CustomInfo": {}_x000D_
        }_x000D_
      },_x000D_
      "31": {_x000D_
        "$type": "Inside.Core.Formula.Definition.DefinitionAC, Inside.Core.Formula",_x000D_
        "ID": 31,_x000D_
        "Results": [_x000D_
          [_x000D_
            ""_x000D_
          ]_x000D_
        ],_x000D_
        "Statistics": {_x000D_
          "CreationDate": "2023-04-11T14:55:51.6673528+02:00",_x000D_
          "LastRefreshDate": "2023-04-11T14:56:08.7665826+02:00",_x000D_
          "TotalRefreshCount": 44,_x000D_
          "CustomInfo": {}_x000D_
        }_x000D_
      },_x000D_
      "32": {_x000D_
        "$type": "Inside.Core.Formula.Definition.DefinitionAC, Inside.Core.Formula",_x000D_
        "ID": 32,_x000D_
        "Results": [_x000D_
          [_x000D_
            "04 - Cadre"_x000D_
          ]_x000D_
        ],_x000D_
        "Statistics": {_x000D_
          "CreationDate": "2023-04-11T14:55:51.6673528+02:00",_x000D_
          "LastRefreshDate": "2023-04-11T14:56:08.3732732+02:00",_x000D_
          "TotalRefreshCount": 43,_x000D_
          "CustomInfo": {}_x000D_
        }_x000D_
      },_x000D_
      "33": {_x000D_
        "$type": "Inside.Core.Formula.Definition.DefinitionAC, Inside.Core.Formula",_x000D_
        "ID": 33,_x000D_
        "Results": [_x000D_
          [_x000D_
            "LEMAISTRE MANUEL"_x000D_
          ]_x000D_
        ],_x000D_
        "Statistics": {_x000D_
          "CreationDate": "2023-04-11T14:55:51.6673528+02:00",_x000D_
          "LastRefreshDate": "2018-02-10T17:42:38.6519438+01:00",_x000D_
          "TotalRefreshCount": 17,_x000D_
          "CustomInfo": {}_x000D_
        }_x000D_
      },_x000D_
      "34": {_x000D_
        "$type": "Inside.Core.Formula.Definition.DefinitionAC, Inside.Core.Formula",_x000D_
        "ID": 34,_x000D_
        "Results": [_x000D_
          [_x000D_
            "1990-09-15T00:00:00"_x000D_
          ]_x000D_
        ],_x000D_
        "Statistics": {_x000D_
          "CreationDate": "2023-04-11T14:55:51.6673528+02:00",_x000D_
          "LastRefreshDate": "2023-04-11T14:56:07.9418629+02:00",_x000D_
          "TotalRefreshCount": 52,_x000D_
          "CustomInfo": {}_x000D_
        }_x000D_
      },_x000D_
      "35": {_x000D_
        "$type": "Inside.Core.Formula.Definition.DefinitionAC, Inside.Core.Formula",_x000D_
        "ID": 35,_x000D_
        "Results": [_x000D_
          [_x000D_
            ""_x000D_
          ]_x000D_
        ],_x000D_
        "Statistics": {_x000D_
          "CreationDate": "2023-04-11T14:55:51.6673528+02:00",_x000D_
          "LastRefreshDate": "2023-04-11T14:56:08.2860982+02:00",_x000D_
          "TotalRefreshCount": 44,_x000D_
          "CustomInfo": {}_x000D_
        }_x000D_
      },_x000D_
      "36": {_x000D_
        "$type": "Inside.Core.Formula.Definition.DefinitionAC, Inside.Core.Formula",_x000D_
        "ID": 36,_x000D_
        "Results": [_x000D_
          [_x000D_
            "PRESENTS/ACTIFS"_x000D_
          ]_x000D_
        ],_x000D_
        "Statistics": {_x000D_
          "CreationDate": "2023-04-11T14:55:51.6673528+02:00",_x000D_
          "LastRefreshDate": "2018-02-10T13:59:03.1276122+01:00",_x000D_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"Jeu d'Essai"_x000D_
          ]_x000D_
        ],_x000D_
        "Statistics": {_x000D_
          "CreationDate": "2023-04-11T14:55:51.6673528+02:00",_x000D_
          "LastRefreshDate": "2023-04-11T14:56:09.0916543+02:00",_x000D_
          "TotalRefreshCount": 41,_x000D_
          "CustomInfo": {}_x000D_
        }_x000D_
      },_x000D_
      "38": {_x000D_
        "$type": "Inside.Core.Formula.Definition.DefinitionAC, Inside.Core.Formula",_x000D_
        "ID": 38,_x000D_
        "Results": [_x000D_
          [_x000D_
            "1990-09-15T00:00:00"_x000D_
          ]_x000D_
        ],_x000D_
        "Statistics": {_x000D_
          "CreationDate": "2023-04-11T14:55:51.6673528+02:00",_x000D_
          "LastRefreshDate": "2023-04-11T14:56:07.6553699+02:00",_x000D_
          "TotalRefreshCount": 41,_x000D_
          "CustomInfo": {}_x000D_
        }_x000D_
      },_x000D_
      "39": {_x000D_
        "$type": "Inside.Core.Formula.Definition.DefinitionAC, Inside.Core.Formula",_x000D_
        "ID": 39,_x000D_
        "Results": [_x000D_
          [_x000D_
            "1990-09-15T00:00:00"_x000D_
          ]_x000D_
        ],_x000D_
        "Statistics": {_x000D_
          "CreationDate": "2023-04-11T14:55:51.6673528+02:00",_x000D_
          "LastRefreshDate": "2023-04-11T14:56:07.5649013+02:00",_x000D_
          "TotalRefreshCount": 41,_x000D_
          "CustomInfo": {}_x000D_
        }_x000D_
      },_x000D_
      "40": {_x000D_
        "$type": "Inside.Core.Formula.Definition.DefinitionAC, Inside.Core.Formula",_x000D_
        "ID": 40,_x000D_
        "Results": [_x000D_
          [_x000D_
            "AUTRE"_x000D_
          ]_x000D_
        ],_x000D_
        "Statistics": {_x000D_
          "CreationDate": "2023-04-11T14:55:51.6673528+02:00",_x000D_
          "LastRefreshDate": "2018-02-10T14:06:00.7200453+01:00",_x000D_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"Embauche"_x000D_
          ]_x000D_
        ],_x000D_
        "Statistics": {_x000D_
          "CreationDate": "2023-04-11T14:55:51.6673528+02:00",_x000D_
          "LastRefreshDate": "2023-04-11T14:56:07.344753+02:00",_x000D_
          "TotalRefreshCount": 43,_x000D_
          "CustomInfo": {}_x000D_
        }_x000D_
      },_x000D_
      "42": {_x000D_
        "$type": "Inside.Core.Formula.Definition.DefinitionAC, Inside.Core.Formula",_x000D_
        "ID": 42,_x000D_
        "Results": [_x000D_
          [_x000D_
            71.5_x000D_
          ]_x000D_
        ],_x000D_
        "Statistics": {_x000D_
          "CreationDate": "2023-04-11T14:55:51.6673528+02:00",_x000D_
          "LastRefreshDate": "2018-02-10T14:22:44.6909133+01:00",_x000D_
          "TotalRefreshCount": 6,_x000D_
          "CustomInfo": {}_x000D_
        }_x000D_
      },_x000D_
      "43": {_x000D_
        "$type": "Inside.Core.Formula.Definition.DefinitionAC, Inside.Core.Formula",_x000D_
        "ID": 43,_x000D_
        "Results": [_x000D_
          [_x000D_
            39000.0_x000D_
          ]_x000D_
        ],_x000D_
        "Statistics": {_x000D_
          "CreationDate": "2023-04-11T14:55:51.668367+02:00",_x000D_
          "LastRefreshDate": "2023-04-11T14:56:08.6131545+02:00",_x000D_
          "TotalRefreshCount": 42,_x000D_
          "CustomInfo": {}_x000D_
        }_x000D_
      },_x000D_
      "44": {_x000D_
        "$type": "Inside.Core.Formula.Definition.DefinitionAC, Inside.Core.Formula",_x000D_
        "ID": 44,_x000D_
        "Results": [_x000D_
          [_x000D_
            "HORAISOC  "_x000D_
          ]_x000D_
        ],_x000D_
        "Statistics": {_x000D_
          "CreationDate": "2023-04-11T14:55:51.668367+02:00",_x000D_
          "LastRefreshDate": "2023-04-11T14:56:08.239649+02:00",_x000D_
          "TotalRefreshCount": 41,_x000D_
          "CustomInfo": {}_x000D_
        }_x000D_
      },_x000D_
      "45": {_x000D_
        "$type": "Inside.Core.Formula.Definition.DefinitionAC, Inside.Core.Formula",_x000D_
        "ID": 45,_x000D_
        "Results": [_x000D_
          [_x000D_
            "Contrat à durée indéterminée"_x000D_
          ]_x000D_
        ],_x000D_
        "Statistics": {_x000D_
          "CreationDate": "2023-04-11T14:55:51.668367+02:00",_x000D_
          "LastRefreshDate": "2018-02-10T14:10:19.1158978+01:00",_x000D_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"CDI       "_x000D_
          ]_x000D_
        ],_x000D_
        "Statistics": {_x000D_
          "CreationDate": "2023-04-11T14:55:51.668367+02:00",_x000D_
          "LastRefreshDate": "2023-04-11T14:56:08.460008+02:00",_x000D_
          "TotalRefreshCount": 41,_x000D_
          "CustomInfo": {}_x000D_
        }_x000D_
      },_x000D_
      "47": {_x000D_
        "$type": "Inside.Core.Formula.Definition.DefinitionAC, Inside.Core.Formula",_x000D_
        "ID": 47,_x000D_
        "Results": [_x000D_
          [_x000D_
            ""_x000D_
          ]_x000D_
        ],_x000D_
        "Statistics": {_x000D_
          "CreationDate": "2023-04-11T14:55:51.668367+02:00",_x000D_
          "LastRefreshDate": "2023-04-11T14:56:08.5777609+02:00",_x000D_
          "TotalRefreshCount": 41,_x000D_
          "CustomInfo": {}_x000D_
        }_x000D_
      },_x000D_
      "48": {_x000D_
        "$type": "Inside.Core.Formula.Definition.DefinitionAC, Inside.Core.Formula",_x000D_
        "ID": 48,_x000D_
        "Results": [_x000D_
          [_x000D_
            ""_x000D_
          ]_x000D_
        ],_x000D_
        "Statistics": {_x000D_
          "CreationDate": "2023-04-11T14:55:51.668367+02:00",_x000D_
          "LastRefreshDate": "2023-04-11T14:56:08.8717868+02:00",_x000D_
          "TotalRefreshCount": 41,_x000D_
          "CustomInfo": {}_x000D_
        }_x000D_
      },_x000D_
      "49": {_x000D_
        "$type": "Inside.Core.Formula.Definition.DefinitionAC, Inside.Core.Formula",_x000D_
        "ID": 49,_x000D_
        "Results": [_x000D_
          [_x000D_
            ""_x000D_
          ]_x000D_
        ],_x000D_
        "Statistics": {_x000D_
          "CreationDate": "2023-04-11T14:55:51.668367+02:00",_x000D_
          "LastRefreshDate": "2023-04-11T14:56:09.0465089+02:00",_x000D_
          "TotalRefreshCount": 41,_x000D_
          "CustomInfo": {}_x000D_
        }_x000D_
      },_x000D_
      "50": {_x000D_
        "$type": "Inside.Core.Formula.Definition.DefinitionAC, Inside.Core.Formula",_x000D_
        "ID": 50,_x000D_
        "Results": [_x000D_
          [_x000D_
            ""_x000D_
          ]_x000D_
        ],_x000D_
        "Statistics": {_x000D_
          "CreationDate": "2023-04-11T14:55:51.668367+02:00",_x000D_
          "LastRefreshDate": "2023-04-11T14:56:07.2997391+02:00",_x000D_
          "TotalRefreshCount": 41,_x000D_
          "CustomInfo": {}_x000D_
        }_x000D_
      },_x000D_
      "51": {_x000D_
        "$type": "Inside.Core.Formula.Definition.DefinitionAC, Inside.Core.Formula",_x000D_
        "ID": 51,_x000D_
        "Results": [_x000D_
          [_x000D_
            "2021-05-31T00:00:00"_x000D_
          ]_x000D_
        ],_x000D_
        "Statistics": {_x000D_
          "CreationDate": "2023-04-11T14:55:51.668367+02:00",_x000D_
          "LastRefreshDate": "2023-04-11T14:56:07.8620758+02:00",_x000D_
          "TotalRefreshCount": 41,_x000D_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"2023-04-11T14:55:51.668367+02:00",_x000D_
          "LastRefreshDate": "2023-04-11T14:56:07.621788+02:00",_x000D_
          "TotalRefreshCount": 41,_x000D_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"2023-04-11T14:55:51.668367+02:00",_x000D_
          "LastRefreshDate": "2023-04-11T14:56:07.5155883+02:00",_x000D_
          "TotalRefreshCount": 41,_x000D_
          "CustomInfo": {}_x000D_
        }_x000D_
      },_x000D_
      "54": {_x000D_
        "$type": "Inside.Core.Formula.Definition.DefinitionAC, Inside.Core.Formula",_x000D_
        "ID": 54,_x000D_
        "Results": [_x000D_
          [_x000D_
            33.0_x000D_
          ]_x000D_
        ],_x000D_
        "Statistics": {_x000D_
          "CreationDate": "2023-04-11T14:55:51.668367+02:00",_x000D_
          "LastRefreshDate": "2018-02-10T14:27:59.5985732+01:00",_x000D_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29.58_x000D_
          ]_x000D_
        ],_x000D_
        "Statistics": {_x000D_
          "CreationDate": "2023-04-11T14:55:51.668367+02:00",_x000D_
          "LastRefreshDate": "2023-04-11T14:56:08.9172736+02:00",_x000D_
          "TotalRefreshCount": 36,_x000D_
          "CustomInfo": {}_x000D_
        }_x000D_
      },_x000D_
      "56": {_x000D_
        "$type": "Inside.Core.Formula.Definition.DefinitionAC, Inside.Core.Formula",_x000D_
        "ID": 56,_x000D_
        "Results": [_x000D_
          [_x000D_
            7.0_x000D_
          ]_x000D_
        ],_x000D_
        "Statistics": {_x000D_
          "CreationDate": "2023-04-11T14:55:51.668367+02:00",_x000D_
          "LastRefreshDate": "2018-02-10T15:59:51.0658053+01:00",_x000D_
          "TotalRefreshCount": 9,_x000D_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"2023-04-11T14:55:51.668367+02:00",_x000D_
          "LastRefreshDate": "2018-02-10T16:18:03.5835076+01:00",_x000D_
          "TotalRefreshCount": 9,_x000D_
          "CustomInfo": {}_x000D_
        }_x000D_
      },_x000D_
      "58": {_x000D_
        "$type": "Inside.Core.Formula.Definition.DefinitionAC, Inside.Core.Formula",_x000D_
        "ID": 58,_x000D_
        "Results": [_x000D_
          [_x000D_
            7.0_x000D_
          ]_x000D_
        ],_x000D_
        "Statistics": {_x000D_
          "CreationDate": "2023-04-11T14:55:51.668367+02:00",_x000D_
          "LastRefreshDate": "2018-02-10T15:44:15.8307485+01:00",_x000D_
          "TotalRefreshCount": 7,_x000D_
          "CustomInfo": {}_x000D_
        }_x000D_
      },_x000D_
      "59": {_x000D_
        "$type": "Inside.Core.Formula.Definition.DefinitionAC, Inside.Core.Formula",_x000D_
        "ID": 59,_x000D_
        "Results": [_x000D_
          [_x000D_
            3.0_x000D_
          ]_x000D_
        ],_x000D_
        "Statistics": {_x000D_
          "CreationDate": "2023-04-11T14:55:51.668367+02:00",_x000D_
          "LastRefreshDate": "2023-04-11T14:56:09.7266829+02:00",_x000D_
          "TotalRefreshCount": 43,_x000D_
          "CustomInfo": {}_x000D_
        }_x000D_
      },_x000D_
      "60": {_x000D_
        "$type": "Inside.Core.Formula.Definition.DefinitionAC, Inside.Core.Formula",_x000D_
        "ID": 60,_x000D_
        "Results": [_x000D_
          [_x000D_
            34.0_x000D_
          ]_x000D_
        ],_x000D_
        "Statistics": {_x000D_
          "CreationDate": "2023-04-11T14:55:51.668367+02:00",_x000D_
          "LastRefreshDate": "2023-04-11T14:56:09.9780836+02:00",_x000D_
          "TotalRefreshCount": 39,_x000D_
          "CustomInfo": {}_x000D_
        }_x000D_
      },_x000D_
      "61": {_x000D_
        "$type": "Inside.Core.Formula.Definition.DefinitionAC, Inside.Core.Formula",_x000D_
        "ID": 61,_x000D_
        "Results": [_x000D_
          [_x000D_
            103.0_x000D_
          ]_x000D_
        ],_x000D_
        "Statistics": {_x000D_
          "CreationDate": "2023-04-11T14:55:51.668367+02:00",_x000D_
          "LastRefreshDate": "2018-02-10T15:16:40.9112095+01:00",_x000D_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12.0_x000D_
          ]_x000D_
        ],_x000D_
        "Statistics": {_x000D_
          "CreationDate": "2023-04-11T14:55:51.668367+02:00",_x000D_
          "LastRefreshDate": "2023-04-11T14:56:09.2744352+02:00",_x000D_
          "TotalRefreshCount": 34,_x000D_
          "CustomInfo": {}_x000D_
        }_x000D_
      },_x000D_
      "63": {_x000D_
        "$type": "Inside.Core.Formula.Definition.DefinitionAC, Inside.Core.Formula",_x000D_
        "ID": 63,_x000D_
        "Results": [_x000D_
          [_x000D_
            1.0_x000D_
          ]_x000D_
        ],_x000D_
        "Statistics": {_x000D_
          "CreationDate": "2023-04-11T14:55:51.668367+02:00",_x000D_
          "LastRefreshDate": "2023-04-11T14:56:09.6062376+02:00",_x000D_
          "TotalRefreshCount": 37,_x000D_
          "CustomInfo": {}_x000D_
        }_x000D_
      },_x000D_
      "64": {_x000D_
        "$type": "Inside.Core.Formula.Definition.DefinitionAC, Inside.Core.Formula",_x000D_
        "ID": 64,_x000D_
        "Results": [_x000D_
          [_x000D_
            35_x000D_
          ]_x000D_
        ],_x000D_
        "Statistics": {_x000D_
          "CreationDate": "2023-04-11T14:55:51.668367+02:00",_x000D_
          "LastRefreshDate": "2018-02-10T16:14:58.9980568+01:00",_x000D_
          "TotalRefreshCount": 3,_x000D_
          "CustomInfo": {}_x000D_
        }_x000D_
      },_x000D_
      "65": {_x000D_
        "$type": "Inside.Core.Formula.Definition.DefinitionAC, Inside.Core.Formula",_x000D_
        "ID": 65,_x000D_
        "Results": [_x000D_
          [_x000D_
            35_x000D_
          ]_x000D_
        ],_x000D_
        "Statistics": {_x000D_
          "CreationDate": "2023-04-11T14:55:51.668367+02:00",_x000D_
          "LastRefreshDate": "2018-02-10T16:15:38.8342528+01:00",_x000D_
          "TotalRefreshCount": 3,_x000D_
          "CustomInfo": {}_x000D_
        }_x000D_
      },_x000D_
      "66": {_x000D_
        "$type": "Inside.Core.Formula.Definition.DefinitionAC, Inside.Core.Formula",_x000D_
        "ID": 66,_x000D_
        "Results": [_x000D_
          [_x000D_
            40.0_x000D_
          ]_x000D_
        ],_x000D_
        "Statistics": {_x000D_
          "CreationDate": "2023-04-11T14:55:51.668367+02:00",_x000D_
          "LastRefreshDate": "2018-02-10T16:16:38.9645058+01:00",_x000D_
          "TotalRefreshCount": 2,_x000D_
          "CustomInfo": {}_x000D_
        }_x000D_
      },_x000D_
      "67": {_x000D_
        "$type": "Inside.Core.Formula.Definition.DefinitionAC, Inside.Core.Formula",_x000D_
        "ID": 67,_x000D_
        "Results": [_x000D_
          [_x000D_
            40.0_x000D_
          ]_x000D_
        ],_x000D_
        "Statistics": {_x000D_
          "CreationDate": "2023-04-11T14:55:51.668367+02:00",_x000D_
          "LastRefreshDate": "2018-02-10T16:20:11.8128552+01:00",_x000D_
          "TotalRefreshCount": 2,_x000D_
          "CustomInfo": {}_x000D_
        }_x000D_
      },_x000D_
      "68": {_x000D_
        "$type": "Inside.Core.Formula.Definition.DefinitionAC, Inside.Core.Formula",_x000D_
        "ID": 68,_x000D_
        "Results": [_x000D_
          [_x000D_
            1.0_x000D_
          ]_x000D_
        ],_x000D_
        "Statistics": {_x000D_
          "CreationDate": "2023-04-11T14:55:51.668367+02:00",_x000D_
          "LastRefreshDate": "2023-04-11T14:56:09.4853464+02:00",_x000D_
          "TotalRefreshCount": 31,_x000D_
          "CustomInfo": {}_x000D_
        }_x000D_
      },_x000D_
      "69": {_x000D_
        "$type": "Inside.Core.Formula.Definition.DefinitionAC, Inside.Core.Formula",_x000D_
        "ID": 69,_x000D_
        "Results": [_x000D_
          [_x000D_
            3.0_x000D_
          ]_x000D_
        ],_x000D_
        "Statistics": {_x000D_
          "CreationDate": "2023-04-11T14:55:51.668367+02:00",_x000D_
          "LastRefreshDate": "2023-04-11T14:56:09.5376119+02:00",_x000D_
          "TotalRefreshCount": 30,_x000D_
          "CustomInfo": {}_x000D_
        }_x000D_
      },_x000D_
      "70": {_x000D_
        "$type": "Inside.Core.Formula.Definition.DefinitionAC, Inside.Core.Formula",_x000D_
        "ID": 70,_x000D_
        "Results": [_x000D_
          [_x000D_
            47_x000D_
          ]_x000D_
        ],_x000D_
        "Statistics": {_x000D_
          "CreationDate": "2023-04-11T14:55:51.668367+02:00",_x000D_
          "LastRefreshDate": "2023-04-11T14:56:09.9001357+02:00",_x000D_
          "TotalRefreshCount": 32,_x000D_
          "CustomInfo": {}_x000D_
        }_x000D_
      },_x000D_
      "71": {_x000D_
        "$type": "Inside.Core.Formula.Definition.DefinitionAC, Inside.Core.Formula",_x000D_
        "ID": 71,_x000D_
        "Results": [_x000D_
          [_x000D_
            37.0_x000D_
          ]_x000D_
        ],_x000D_
        "Statistics": {_x000D_
          "CreationDate": "2023-04-11T14:55:51.668367+02:00",_x000D_
          "LastRefreshDate": "2018-02-10T16:20:11.8528572+01:00",_x000D_
          "TotalRefreshCount": 2,_x000D_
          "CustomInfo": {}_x000D_
        }_x000D_
      },_x000D_
      "72": {_x000D_
        "$type": "Inside.Core.Formula.Definition.DefinitionAC, Inside.Core.Formula",_x000D_
        "ID": 72,_x000D_
        "Results": [_x000D_
          [_x000D_
            48.0_x000D_
          ]_x000D_
        ],_x000D_
        "Statistics": {_x000D_
          "CreationDate": "2023-04-11T14:55:51.668367+02:00",_x000D_
          "LastRefreshDate": "2023-04-11T14:56:09.7891198+02:00",_x000D_
          "TotalRefreshCount": 31,_x000D_
          "CustomInfo": {}_x000D_
        }_x000D_
      },_x000D_
      "73": {_x000D_
        "$type": "Inside.Core.Formula.Definition.DefinitionAC, Inside.Core.Formula",_x000D_
        "ID": 73,_x000D_
        "Results": [_x000D_
          [_x000D_
            48.0_x000D_
          ]_x000D_
        ],_x000D_
        "Statistics": {_x000D_
          "CreationDate": "2023-04-11T14:55:51.668367+02:00",_x000D_
          "LastRefreshDate": "2023-04-11T14:56:09.6858677+02:00",_x000D_
          "TotalRefreshCount": 29,_x000D_
          "CustomInfo": {}_x000D_
        }_x000D_
      },_x000D_
      "74": {_x000D_
        "$type": "Inside.Core.Formula.Definition.DefinitionAC, Inside.Core.Formula",_x000D_
        "ID": 74,_x000D_
        "Results": [_x000D_
          [_x000D_
            50.0_x000D_
          ]_x000D_
        ],_x000D_
        "Statistics": {_x000D_
          "CreationDate": "2023-04-11T14:55:51.668367+02:00",_x000D_
          "LastRefreshDate": "2023-04-11T14:56:09.9394053+02:00",_x000D_
          "TotalRefreshCount": 30,_x000D_
          "CustomInfo": {}_x000D_
        }_x000D_
      },_x000D_
      "75": {_x000D_
        "$type": "Inside.Core.Formula.Definition.DefinitionAC, Inside.Core.Formula",_x000D_
        "ID": 75,_x000D_
        "Results": [_x000D_
          [_x000D_
            29.58_x000D_
          ]_x000D_
        ],_x000D_
        "Statistics": {_x000D_
          "CreationDate": "2023-04-11T14:55:51.668367+02:00",_x000D_
          "LastRefreshDate": "2023-04-11T14:56:09.8625936+02:00",_x000D_
          "TotalRefreshCount": 32,_x000D_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"2023-04-11T14:55:51.668367+02:00",_x000D_
          "LastRefreshDate": "2018-02-10T16:32:45.5584476+01:00",_x000D_
          "TotalRefreshCount": 1,_x000D_
          "CustomInfo": {}_x000D_
        }_x000D_
      },_x000D_
      "77": {_x000D_
        "$type": "Inside.Core.Formula.Definition.DefinitionAC, Inside.Core.Formula",_x000D_
        "ID": 77,_x000D_
        "Results": [_x000D_
          [_x000D_
            38278.548571428575_x000D_
          ]_x000D_
        ],_x000D_
        "Statistics": {_x000D_
          "CreationDate": "2023-04-11T14:55:51.668367+02:00",_x000D_
          "LastRefreshDate": "2018-02-10T16:33:39.3175026+01:00",_x000D_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66987.46_x000D_
          ]_x000D_
        ],_x000D_
        "Statistics": {_x000D_
          "CreationDate": "2023-04-11T14:55:51.668367+02:00",_x000D_
          "LastRefreshDate": "2018-02-10T16:38:32.6538367+01:00",_x000D_
          "TotalRefreshCount": 2,_x000D_
          "CustomInfo": {}_x000D_
        }_x000D_
      },_x000D_
      "79": {_x000D_
        "$type": "Inside.Core.Formula.Definition.DefinitionAC, Inside.Core.Formula",_x000D_
        "ID": 79,_x000D_
        "Results": [_x000D_
          [_x000D_
            2734.5_x000D_
          ]_x000D_
        ],_x000D_
        "Statistics": {_x000D_
          "CreationDate": "2023-04-11T14:55:51.668367+02:00",_x000D_
          "LastRefreshDate": "2018-02-10T16:36:26.1534506+01:00",_x000D_
          "TotalRefreshCount": 3,_x000D_
          "CustomInfo": {}_x000D_
        }_x000D_
      },_x000D_
      "80": {_x000D_
        "$type": "Inside.Core.Formula.Definition.DefinitionAC, Inside.Core.Formula",_x000D_
        "ID": 80,_x000D_
        "Results": [_x000D_
          [_x000D_
            3816.3433333333328_x000D_
          ]_x000D_
        ],_x000D_
        "Statistics": {_x000D_
          "CreationDate": "2023-04-11T14:55:51.668367+02:00",_x000D_
          "LastRefreshDate": "2018-02-10T16:37:36.9990182+01:00",_x000D_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67.831299734748_x000D_
          ]_x000D_
        ],_x000D_
        "Statistics": {_x000D_
          "CreationDate": "2023-04-11T14:55:51.668367+02:00",_x000D_
          "LastRefreshDate": "2022-11-18T15:58:29.1291843+01:00",_x000D_
          "TotalRefreshCount": 34,_x000D_
          "CustomInfo": {}_x000D_
        }_x000D_
      },_x000D_
      "82": {_x000D_
        "$type": "Inside.Core.Formula.Definition.DefinitionAC, Inside.Core.Formula",_x000D_
        "ID": 82,_x000D_
        "Results": [_x000D_
          [_x000D_
            48.260361904761893_x000D_
          ]_x000D_
        ],_x000D_
        "Statistics": {_x000D_
          "CreationDate": "2023-04-11T14:55:51.668367+02:00",_x000D_
          "LastRefreshDate": "2022-11-18T15:58:28.8143289+01:00",_x000D_
          "TotalRefreshCount": 31,_x000D_
          "CustomInfo": {}_x000D_
        }_x000D_
      },_x000D_
      "83": {_x000D_
        "$type": "Inside.Core.Formula.Definition.DefinitionAC, Inside.Core.Formula",_x000D_
        "ID": 83,_x000D_
        "Results": [_x000D_
          [_x000D_
            48.260361904761893_x000D_
          ]_x000D_
        ],_x000D_
        "Statistics": {_x000D_
          "CreationDate": "2023-04-11T14:55:51.668367+02:00",_x000D_
          "LastRefreshDate": "2022-11-18T15:58:29.4594953+01:00",_x000D_
          "TotalRefreshCount": 30,_x000D_
          "CustomInfo": {}_x000D_
        }_x000D_
      },_x000D_
      "84": {_x000D_
        "$type": "Inside.Core.Formula.Definition.DefinitionAC, Inside.Core.Formula",_x000D_
        "ID": 84,_x000D_
        "Results": [_x000D_
          [_x000D_
            49.901348106208509_x000D_
          ]_x000D_
        ],_x000D_
        "Statistics": {_x000D_
          "CreationDate": "2023-04-11T14:55:51.668367+02:00",_x000D_
          "LastRefreshDate": "2022-11-18T15:58:29.3834462+01:00",_x000D_
          "TotalRefreshCount": 29,_x000D_
          "CustomInfo": {}_x000D_
        }_x000D_
      },_x000D_
      "85": {_x000D_
        "$type": "Inside.Core.Formula.Definition.DefinitionAC, Inside.Core.Formula",_x000D_
        "ID": 85,_x000D_
        "Results": [_x000D_
          [_x000D_
            14.3325_x000D_
          ]_x000D_
        ],_x000D_
        "Statistics": {_x000D_
          "CreationDate": "2023-04-11T14:55:51.668367+02:00",_x000D_
          "LastRefreshDate": "2023-04-11T14:56:09.3976298+02:00",_x000D_
          "TotalRefreshCount": 31,_x000D_
          "CustomInfo": {}_x000D_
        }_x000D_
      },_x000D_
      "86": {_x000D_
        "$type": "Inside.Core.Formula.Definition.DefinitionAC, Inside.Core.Formula",_x000D_
        "ID": 86,_x000D_
        "Results": [_x000D_
          [_x000D_
            14.3325_x000D_
          ]_x000D_
        ],_x000D_
        "Statistics": {_x000D_
          "CreationDate": "2023-04-11T14:55:51.668367+02:00",_x000D_
          "LastRefreshDate": "2023-04-11T14:56:09.8287025+02:00",_x000D_
          "TotalRefreshCount": 32,_x000D_
          "CustomInfo": {}_x000D_
        }_x000D_
      },_x000D_
      "87": {_x000D_
        "$type": "Inside.Core.Formula.Definition.DefinitionAC, Inside.Core.Formula",_x000D_
        "ID": 87,_x000D_
        "Results": [_x000D_
          [_x000D_
            12.74_x000D_
          ]_x000D_
        ],_x000D_
        "Statistics": {_x000D_
          "CreationDate": "2023-04-11T14:55:51.668367+02:00",_x000D_
          "LastRefreshDate": "2023-04-11T14:56:10.0229421+02:00",_x000D_
          "TotalRefreshCount": 31,_x000D_
          "CustomInfo": {}_x000D_
        }_x000D_
      },_x000D_
      "88": {_x000D_
        "$type": "Inside.Core.Formula.Definition.DefinitionAC, Inside.Core.Formula",_x000D_
        "ID": 88,_x000D_
        "Results": [_x000D_
          [_x000D_
            2.8161538461538456_x000D_
          ]_x000D_
        ],_x000D_
        "Statistics": {_x000D_
          "CreationDate": "2023-04-11T14:55:51.668367+02:00",_x000D_
          "LastRefreshDate": "2022-11-18T15:58:28.5480475+01:00",_x000D_
          "TotalRefreshCount": 35,_x000D_
          "CustomInfo": {}_x000D_
        }_x000D_
      },_x000D_
      "89": {_x000D_
        "$type": "Inside.Core.Formula.Definition.DefinitionAC, Inside.Core.Formula",_x000D_
        "ID": 89,_x000D_
        "Results": [_x000D_
          [_x000D_
            2.351962864721485_x000D_
          ]_x000D_
        ],_x000D_
        "Statistics": {_x000D_
          "CreationDate": "2023-04-11T14:55:51.668367+02:00",_x000D_
          "LastRefreshDate": "2022-11-18T15:58:29.5074098+01:00",_x000D_
          "TotalRefreshCount": 34,_x000D_
          "CustomInfo": {}_x000D_
        }_x000D_
      },_x000D_
      "90": {_x000D_
        "$type": "Inside.Core.Formula.Definition.DefinitionAC, Inside.Core.Formula",_x000D_
        "ID": 90,_x000D_
        "Results": [_x000D_
          [_x000D_
            2.2722857142857147_x000D_
          ]_x000D_
        ],_x000D_
        "Statistics": {_x000D_
          "CreationDate": "2023-04-11T14:55:51.668367+02:00",_x000D_
          "LastRefreshDate": "2022-11-18T15:58:28.6259287+01:00",_x000D_
          "TotalRefreshCount": 34,_x000D_
          "CustomInfo": {}_x000D_
        }_x000D_
      },_x000D_
      "91": {_x000D_
        "$type": "Inside.Core.Formula.Definition.DefinitionAC, Inside.Core.Formula",_x000D_
        "ID": 91,_x000D_
        "Results": [_x000D_
          [_x000D_
            2.2722857142857147_x000D_
          ]_x000D_
        ],_x000D_
        "Statistics": {_x000D_
          "CreationDate": "2023-04-11T14:55:51.668367+02:00",_x000D_
          "LastRefreshDate": "2022-11-18T15:58:29.0077631+01:00",_x000D_
          "TotalRefreshCount": 31,_x000D_
          "CustomInfo": {}_x000D_
        }_x000D_
      },_x000D_
      "92": {_x000D_
        "$type": "Inside.Core.Formula.Definition.DefinitionAC, Inside.Core.Formula",_x000D_
        "ID": 92,_x000D_
        "Results": [_x000D_
          [_x000D_
            2.2928436157750807_x000D_
          ]_x000D_
        ],_x000D_
        "Statistics": {_x000D_
          "CreationDate": "2023-04-11T14:55:51.668367+02:00",_x000D_
          "LastRefreshDate": "2022-11-18T15:58:29.2052369+01:00",_x000D_
          "TotalRefreshCount": 30,_x000D_
          "CustomInfo": {}_x000D_
        }_x000D_
      },_x000D_
      "93": {_x000D_
        "$type": "Inside.Core.Formula.Definition.DefinitionAC, Inside.Core.Formula",_x000D_
        "ID": 93,_x000D_
        "Results": [_x000D_
          [_x000D_
            2.8889523809523814_x000D_
          ]_x000D_
        ],_x000D_
        "Statistics": {_x000D_
          "CreationDate": "2023-04-11T14:55:51.668367+02:00",_x000D_
          "LastRefreshDate": "2022-11-18T15:58:28.9068742+01:00",_x000D_
          "TotalRefreshCount": 31,_x000D_
          "CustomInfo": {}_x000D_
        }_x000D_
      },_x000D_
      "94": {_x000D_
        "$type": "Inside.Core.Formula.Definition.DefinitionAC, Inside.Core.Formula",_x000D_
        "ID": 94,_x000D_
        "Results": [_x000D_
          [_x000D_
            2.8889523809523814_x000D_
          ]_x000D_
        ],_x000D_
        "Statistics": {_x000D_
          "CreationDate": "2023-04-11T14:55:51.668367+02:00",_x000D_
          "LastRefreshDate": "2022-11-18T15:58:28.4229163+01:00",_x000D_
          "TotalRefreshCount": 31,_x000D_
          "CustomInfo": {}_x000D_
        }_x000D_
      },_x000D_
      "95": {_x000D_
        "$type": "Inside.Core.Formula.Definition.DefinitionAC, Inside.Core.Formula",_x000D_
        "ID": 95,_x000D_
        "Results": [_x000D_
          [_x000D_
            2.7957721593127576_x000D_
          ]_x000D_
        ],_x000D_
        "Statistics": {_x000D_
          "CreationDate": "2023-04-11T14:55:51.668367+02:00",_x000D_
          "LastRefreshDate": "2022-11-18T15:58:29.0744099+01:00",_x000D_
          "TotalRefreshCount": 30,_x000D_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"2023-04-11T14:55:51.668367+02:00",_x000D_
          "LastRefreshDate": "2022-11-18T15:58:28.4892131+01:00",_x000D_
          "TotalRefreshCount": 33,_x000D_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"2023-04-11T14:55:51.668367+02:00",_x000D_
          "LastRefreshDate": "2022-11-18T15:58:29.3190169+01:00",_x000D_
          "TotalRefreshCount": 30,_x000D_
          "CustomInfo": {}_x000D_
        }_x000D_
      },_x000D_
      "98": {_x000D_
        "$type": "Inside.Core.Formula.Definition.DefinitionAC, Inside.Core.Formula",_x000D_
        "ID": 98,_x000D_
        "Results": [_x000D_
          [_x000D_
            7.0_x000D_
          ]_x000D_
        ],_x000D_
        "Statistics": {_x000D_
          "CreationDate": "2023-04-11T14:55:51.668367+02:00",_x000D_
          "LastRefreshDate": "2018-02-10T17:39:19.9271513+01:00",_x000D_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"2023-04-11T14:55:51.668367+02:00",_x000D_
          "LastRefreshDate": "2022-11-18T15:58:28.714266+01:00",_x000D_
          "TotalRefreshCount": 29,_x000D_
          "CustomInfo": {}_x000D_
        }_x000D_
      },_x000D_
      "100": {_x000D_
        "$</t>
  </si>
  <si>
    <t>type": "Inside.Core.Formula.Definition.DefinitionAC, Inside.Core.Formula",_x000D_
        "ID": 100,_x000D_
        "Results": [_x000D_
          [_x000D_
            0.0_x000D_
          ]_x000D_
        ],_x000D_
        "Statistics": {_x000D_
          "CreationDate": "2023-04-11T14:55:51.668367+02:00",_x000D_
          "LastRefreshDate": "2022-11-18T15:58:28.3451356+01:00",_x000D_
          "TotalRefreshCount": 29,_x000D_
          "CustomInfo": {}_x000D_
        }_x000D_
      },_x000D_
      "101": {_x000D_
        "$type": "Inside.Core.Formula.Definition.DefinitionAC, Inside.Core.Formula",_x000D_
        "ID": 101,_x000D_
        "Results": [_x000D_
          [_x000D_
            3655.0333333333338_x000D_
          ]_x000D_
        ],_x000D_
        "Statistics": {_x000D_
          "CreationDate": "2023-04-11T14:55:51.668367+02:00",_x000D_
          "LastRefreshDate": "2023-04-11T14:56:10.8615606+02:00",_x000D_
          "TotalRefreshCount": 5,_x000D_
          "CustomInfo": {}_x000D_
        }_x000D_
      },_x000D_
      "102": {_x000D_
        "$type": "Inside.Core.Formula.Definition.DefinitionAC, Inside.Core.Formula",_x000D_
        "ID": 102,_x000D_
        "Results": [_x000D_
          [_x000D_
            131.55888888888893_x000D_
          ]_x000D_
        ],_x000D_
        "Statistics": {_x000D_
          "CreationDate": "2023-04-11T14:55:51.668367+02:00",_x000D_
          "LastRefreshDate": "2023-04-11T14:56:10.9048961+02:00",_x000D_
          "TotalRefreshCount": 5,_x000D_
          "CustomInfo": {}_x000D_
        }_x000D_
      },_x000D_
      "103": {_x000D_
        "$type": "Inside.Core.Formula.Definition.DefinitionAC, Inside.Core.Formula",_x000D_
        "ID": 103,_x000D_
        "Results": [_x000D_
          [_x000D_
            151.67000000000004_x000D_
          ]_x000D_
        ],_x000D_
        "Statistics": {_x000D_
          "CreationDate": "2023-04-11T14:55:51.668367+02:00",_x000D_
          "LastRefreshDate": "2023-04-11T14:56:10.9595035+02:00",_x000D_
          "TotalRefreshCount": 5,_x000D_
          "CustomInfo": {}_x000D_
        }_x000D_
      },_x000D_
      "104": {_x000D_
        "$type": "Inside.Core.Formula.Definition.DefinitionAC, Inside.Core.Formula",_x000D_
        "ID": 104,_x000D_
        "Results": [_x000D_
          [_x000D_
            2594.2702836004933_x000D_
          ]_x000D_
        ],_x000D_
        "Statistics": {_x000D_
          "CreationDate": "2023-04-11T14:55:51.668367+02:00",_x000D_
          "LastRefreshDate": "2023-04-11T14:56:10.804459+02:00",_x000D_
          "TotalRefreshCount": 6,_x000D_
          "CustomInfo": {}_x000D_
        }_x000D_
      },_x000D_
      "105": {_x000D_
        "$type": "Inside.Core.Formula.Definition.DefinitionAC, Inside.Core.Formula",_x000D_
        "ID": 105,_x000D_
        "Results": [_x000D_
          [_x000D_
            127.02498150431441_x000D_
          ]_x000D_
        ],_x000D_
        "Statistics": {_x000D_
          "CreationDate": "2023-04-11T14:55:51.668367+02:00",_x000D_
          "LastRefreshDate": "2023-04-11T14:56:10.3359872+02:00",_x000D_
          "TotalRefreshCount": 7,_x000D_
          "CustomInfo": {}_x000D_
        }_x000D_
      },_x000D_
      "106": {_x000D_
        "$type": "Inside.Core.Formula.Definition.DefinitionAC, Inside.Core.Formula",_x000D_
        "ID": 106,_x000D_
        "Results": [_x000D_
          [_x000D_
            10.0_x000D_
          ]_x000D_
        ],_x000D_
        "Statistics": {_x000D_
          "CreationDate": "2023-04-11T14:55:51.668367+02:00",_x000D_
          "LastRefreshDate": "2023-04-11T14:56:11.0179679+02:00",_x000D_
          "TotalRefreshCount": 5,_x000D_
          "CustomInfo": {}_x000D_
        }_x000D_
      },_x000D_
      "107": {_x000D_
        "$type": "Inside.Core.Formula.Definition.DefinitionAC, Inside.Core.Formula",_x000D_
        "ID": 107,_x000D_
        "Results": [_x000D_
          [_x000D_
            143.50586929716278_x000D_
          ]_x000D_
        ],_x000D_
        "Statistics": {_x000D_
          "CreationDate": "2023-04-11T14:55:51.668367+02:00",_x000D_
          "LastRefreshDate": "2023-04-11T14:56:10.135584+02:00",_x000D_
          "TotalRefreshCount": 6,_x000D_
          "CustomInfo": {}_x000D_
        }_x000D_
      },_x000D_
      "108": {_x000D_
        "$type": "Inside.Core.Formula.Definition.DefinitionAC, Inside.Core.Formula",_x000D_
        "ID": 108,_x000D_
        "Results": [_x000D_
          [_x000D_
            9.378378378378379_x000D_
          ]_x000D_
        ],_x000D_
        "Statistics": {_x000D_
          "CreationDate": "2023-04-11T14:55:51.668367+02:00",_x000D_
          "LastRefreshDate": "2023-04-11T14:56:10.0818525+02:00",_x000D_
          "TotalRefreshCount": 6,_x000D_
          "CustomInfo": {}_x000D_
        }_x000D_
      },_x000D_
      "109": {_x000D_
        "$type": "Inside.Core.Formula.Definition.DefinitionAC, Inside.Core.Formula",_x000D_
        "ID": 109,_x000D_
        "Results": [_x000D_
          [_x000D_
            2526.6395294117647_x000D_
          ]_x000D_
        ],_x000D_
        "Statistics": {_x000D_
          "CreationDate": "2023-04-11T14:55:51.668367+02:00",_x000D_
          "LastRefreshDate": "2023-04-11T14:56:10.4827634+02:00",_x000D_
          "TotalRefreshCount": 6,_x000D_
          "CustomInfo": {}_x000D_
        }_x000D_
      },_x000D_
      "110": {_x000D_
        "$type": "Inside.Core.Formula.Definition.DefinitionAC, Inside.Core.Formula",_x000D_
        "ID": 110,_x000D_
        "Results": [_x000D_
          [_x000D_
            133.87588235294123_x000D_
          ]_x000D_
        ],_x000D_
        "Statistics": {_x000D_
          "CreationDate": "2023-04-11T14:55:51.668367+02:00",_x000D_
          "LastRefreshDate": "2023-04-11T14:56:10.3993079+02:00",_x000D_
          "TotalRefreshCount": 6,_x000D_
          "CustomInfo": {}_x000D_
        }_x000D_
      },_x000D_
      "111": {_x000D_
        "$type": "Inside.Core.Formula.Definition.DefinitionAC, Inside.Core.Formula",_x000D_
        "ID": 111,_x000D_
        "Results": [_x000D_
          [_x000D_
            151.67000000000004_x000D_
          ]_x000D_
        ],_x000D_
        "Statistics": {_x000D_
          "CreationDate": "2023-04-11T14:55:51.668367+02:00",_x000D_
          "LastRefreshDate": "2023-04-11T14:56:10.2003239+02:00",_x000D_
          "TotalRefreshCount": 6,_x000D_
          "CustomInfo": {}_x000D_
        }_x000D_
      },_x000D_
      "112": {_x000D_
        "$type": "Inside.Core.Formula.Definition.DefinitionAC, Inside.Core.Formula",_x000D_
        "ID": 112,_x000D_
        "Results": [_x000D_
          [_x000D_
            9.0_x000D_
          ]_x000D_
        ],_x000D_
        "Statistics": {_x000D_
          "CreationDate": "2023-04-11T14:55:51.668367+02:00",_x000D_
          "LastRefreshDate": "2023-04-11T14:56:10.2802829+02:00",_x000D_
          "TotalRefreshCount": 6,_x000D_
          "CustomInfo": {}_x000D_
        }_x000D_
      },_x000D_
      "113": {_x000D_
        "$type": "Inside.Core.Formula.Definition.DefinitionAC, Inside.Core.Formula",_x000D_
        "ID": 113,_x000D_
        "Results": [_x000D_
          [_x000D_
            2526.6395294117647_x000D_
          ]_x000D_
        ],_x000D_
        "Statistics": {_x000D_
          "CreationDate": "2023-04-11T14:55:51.668367+02:00",_x000D_
          "LastRefreshDate": "2023-04-11T14:56:10.7523424+02:00",_x000D_
          "TotalRefreshCount": 6,_x000D_
          "CustomInfo": {}_x000D_
        }_x000D_
      },_x000D_
      "114": {_x000D_
        "$type": "Inside.Core.Formula.Definition.DefinitionAC, Inside.Core.Formula",_x000D_
        "ID": 114,_x000D_
        "Results": [_x000D_
          [_x000D_
            133.87588235294123_x000D_
          ]_x000D_
        ],_x000D_
        "Statistics": {_x000D_
          "CreationDate": "2023-04-11T14:55:51.668367+02:00",_x000D_
          "LastRefreshDate": "2023-04-11T14:56:10.6761194+02:00",_x000D_
          "TotalRefreshCount": 6,_x000D_
          "CustomInfo": {}_x000D_
        }_x000D_
      },_x000D_
      "115": {_x000D_
        "$type": "Inside.Core.Formula.Definition.DefinitionAC, Inside.Core.Formula",_x000D_
        "ID": 115,_x000D_
        "Results": [_x000D_
          [_x000D_
            151.67000000000004_x000D_
          ]_x000D_
        ],_x000D_
        "Statistics": {_x000D_
          "CreationDate": "2023-04-11T14:55:51.668367+02:00",_x000D_
          "LastRefreshDate": "2023-04-11T14:56:10.6153022+02:00",_x000D_
          "TotalRefreshCount": 6,_x000D_
          "CustomInfo": {}_x000D_
        }_x000D_
      },_x000D_
      "116": {_x000D_
        "$type": "Inside.Core.Formula.Definition.DefinitionAC, Inside.Core.Formula",_x000D_
        "ID": 116,_x000D_
        "Results": [_x000D_
          [_x000D_
            9.0_x000D_
          ]_x000D_
        ],_x000D_
        "Statistics": {_x000D_
          "CreationDate": "2023-04-11T14:55:51.668367+02:00",_x000D_
          "LastRefreshDate": "2023-04-11T14:56:10.5484289+02:00",_x000D_
          "TotalRefreshCount": 6,_x000D_
          "CustomInfo": {}_x000D_
        }_x000D_
      }_x000D_
    },_x000D_
    "LastID": 116_x000D_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</si>
</sst>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année(s)&quot;"/>
    <numFmt numFmtId="165" formatCode="0&quot; Homme(s)&quot;"/>
    <numFmt numFmtId="166" formatCode="0&quot; Femme(s)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Segoe UI"/>
      <family val="2"/>
    </font>
    <font>
      <sz val="14"/>
      <color theme="0"/>
      <name val="Segoe UI"/>
      <family val="2"/>
    </font>
    <font>
      <sz val="14"/>
      <color theme="4"/>
      <name val="Segoe UI"/>
      <family val="2"/>
    </font>
    <font>
      <sz val="11"/>
      <color theme="0"/>
      <name val="Segoe UI"/>
      <family val="2"/>
    </font>
    <font>
      <sz val="12"/>
      <color theme="1"/>
      <name val="Calibri"/>
      <family val="2"/>
      <scheme val="minor"/>
    </font>
    <font>
      <sz val="16"/>
      <color theme="1"/>
      <name val="Segoe UI Light"/>
      <family val="2"/>
    </font>
    <font>
      <sz val="12"/>
      <color theme="1"/>
      <name val="Segoe UI Light"/>
      <family val="2"/>
    </font>
    <font>
      <sz val="14"/>
      <color theme="1"/>
      <name val="Segoe UI Light"/>
      <family val="2"/>
    </font>
    <font>
      <sz val="10"/>
      <color theme="5"/>
      <name val="Segoe UI Light"/>
      <family val="2"/>
    </font>
    <font>
      <sz val="10"/>
      <color theme="1"/>
      <name val="Calibri"/>
      <family val="2"/>
      <scheme val="minor"/>
    </font>
    <font>
      <sz val="7"/>
      <color rgb="FF172B4D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5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ashed">
        <color theme="0" tint="-0.14996795556505021"/>
      </bottom>
      <diagonal/>
    </border>
    <border>
      <left style="thin">
        <color theme="1" tint="0.34998626667073579"/>
      </left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theme="1" tint="0.34998626667073579"/>
      </left>
      <right/>
      <top style="dashed">
        <color theme="0" tint="-0.14996795556505021"/>
      </top>
      <bottom style="thin">
        <color theme="4"/>
      </bottom>
      <diagonal/>
    </border>
    <border>
      <left/>
      <right/>
      <top style="dashed">
        <color theme="0" tint="-0.14996795556505021"/>
      </top>
      <bottom style="thin">
        <color theme="4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thin">
        <color theme="4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24994659260841701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5"/>
      </bottom>
      <diagonal/>
    </border>
    <border>
      <left style="thin">
        <color theme="1" tint="0.34998626667073579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2" borderId="0" xfId="0" applyFont="1" applyFill="1"/>
    <xf numFmtId="0" fontId="8" fillId="5" borderId="11" xfId="0" applyFont="1" applyFill="1" applyBorder="1"/>
    <xf numFmtId="0" fontId="8" fillId="5" borderId="12" xfId="0" applyFont="1" applyFill="1" applyBorder="1"/>
    <xf numFmtId="0" fontId="8" fillId="5" borderId="13" xfId="0" applyFont="1" applyFill="1" applyBorder="1"/>
    <xf numFmtId="0" fontId="0" fillId="0" borderId="0" xfId="0" applyAlignment="1">
      <alignment wrapText="1"/>
    </xf>
    <xf numFmtId="0" fontId="8" fillId="5" borderId="14" xfId="0" applyFont="1" applyFill="1" applyBorder="1"/>
    <xf numFmtId="0" fontId="4" fillId="3" borderId="1" xfId="0" applyFont="1" applyFill="1" applyBorder="1" applyAlignment="1">
      <alignment vertical="center" wrapText="1"/>
    </xf>
    <xf numFmtId="49" fontId="5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7" fillId="4" borderId="2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0" fillId="0" borderId="27" xfId="0" applyBorder="1"/>
    <xf numFmtId="0" fontId="0" fillId="0" borderId="24" xfId="0" applyBorder="1"/>
    <xf numFmtId="165" fontId="12" fillId="0" borderId="25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0" fillId="0" borderId="8" xfId="0" applyBorder="1"/>
    <xf numFmtId="0" fontId="4" fillId="3" borderId="2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31" xfId="0" applyBorder="1"/>
    <xf numFmtId="0" fontId="0" fillId="0" borderId="7" xfId="0" applyBorder="1"/>
    <xf numFmtId="0" fontId="0" fillId="0" borderId="32" xfId="0" applyBorder="1"/>
    <xf numFmtId="0" fontId="0" fillId="0" borderId="34" xfId="0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 wrapText="1"/>
    </xf>
    <xf numFmtId="14" fontId="8" fillId="0" borderId="15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14" fontId="8" fillId="0" borderId="17" xfId="0" applyNumberFormat="1" applyFont="1" applyBorder="1" applyAlignment="1">
      <alignment horizontal="left"/>
    </xf>
    <xf numFmtId="14" fontId="8" fillId="0" borderId="18" xfId="0" applyNumberFormat="1" applyFont="1" applyBorder="1" applyAlignment="1">
      <alignment horizontal="left"/>
    </xf>
    <xf numFmtId="14" fontId="8" fillId="0" borderId="19" xfId="0" applyNumberFormat="1" applyFont="1" applyBorder="1" applyAlignment="1">
      <alignment horizontal="left"/>
    </xf>
    <xf numFmtId="14" fontId="8" fillId="0" borderId="20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164" fontId="8" fillId="0" borderId="20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7" fillId="4" borderId="2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4" fontId="8" fillId="0" borderId="18" xfId="0" applyNumberFormat="1" applyFont="1" applyBorder="1" applyAlignment="1">
      <alignment horizontal="left"/>
    </xf>
    <xf numFmtId="4" fontId="8" fillId="0" borderId="19" xfId="0" applyNumberFormat="1" applyFont="1" applyBorder="1" applyAlignment="1">
      <alignment horizontal="left"/>
    </xf>
    <xf numFmtId="4" fontId="8" fillId="0" borderId="20" xfId="0" applyNumberFormat="1" applyFont="1" applyBorder="1" applyAlignment="1">
      <alignment horizontal="left"/>
    </xf>
    <xf numFmtId="0" fontId="8" fillId="6" borderId="21" xfId="0" applyFont="1" applyFill="1" applyBorder="1" applyAlignment="1">
      <alignment horizontal="left"/>
    </xf>
    <xf numFmtId="0" fontId="8" fillId="6" borderId="22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left"/>
    </xf>
    <xf numFmtId="14" fontId="8" fillId="6" borderId="18" xfId="0" applyNumberFormat="1" applyFont="1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20" xfId="0" applyFill="1" applyBorder="1" applyAlignment="1">
      <alignment horizontal="left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Brut</c:v>
          </c:tx>
          <c:spPr>
            <a:solidFill>
              <a:schemeClr val="accent2"/>
            </a:solidFill>
          </c:spPr>
          <c:invertIfNegative val="0"/>
          <c:dLbls>
            <c:numFmt formatCode="#\ 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7"/>
              <c:pt idx="0">
                <c:v>201801</c:v>
              </c:pt>
              <c:pt idx="1">
                <c:v>201802</c:v>
              </c:pt>
              <c:pt idx="2">
                <c:v>201803</c:v>
              </c:pt>
              <c:pt idx="3">
                <c:v>201804</c:v>
              </c:pt>
              <c:pt idx="4">
                <c:v>201805</c:v>
              </c:pt>
              <c:pt idx="5">
                <c:v>201806</c:v>
              </c:pt>
              <c:pt idx="6">
                <c:v>201807</c:v>
              </c:pt>
              <c:pt idx="7">
                <c:v>201808</c:v>
              </c:pt>
              <c:pt idx="8">
                <c:v>201809</c:v>
              </c:pt>
              <c:pt idx="9">
                <c:v>201810</c:v>
              </c:pt>
              <c:pt idx="10">
                <c:v>201811</c:v>
              </c:pt>
              <c:pt idx="11">
                <c:v>201812</c:v>
              </c:pt>
              <c:pt idx="12">
                <c:v>201901</c:v>
              </c:pt>
              <c:pt idx="13">
                <c:v>201902</c:v>
              </c:pt>
              <c:pt idx="14">
                <c:v>201903</c:v>
              </c:pt>
              <c:pt idx="15">
                <c:v>201904</c:v>
              </c:pt>
              <c:pt idx="16">
                <c:v>201905</c:v>
              </c:pt>
              <c:pt idx="17">
                <c:v>201906</c:v>
              </c:pt>
              <c:pt idx="18">
                <c:v>201907</c:v>
              </c:pt>
              <c:pt idx="19">
                <c:v>201908</c:v>
              </c:pt>
              <c:pt idx="20">
                <c:v>201909</c:v>
              </c:pt>
              <c:pt idx="21">
                <c:v>201910</c:v>
              </c:pt>
              <c:pt idx="22">
                <c:v>201911</c:v>
              </c:pt>
              <c:pt idx="23">
                <c:v>201912</c:v>
              </c:pt>
              <c:pt idx="24">
                <c:v>202001</c:v>
              </c:pt>
              <c:pt idx="25">
                <c:v>202002</c:v>
              </c:pt>
              <c:pt idx="26">
                <c:v>202003</c:v>
              </c:pt>
            </c:strLit>
          </c:cat>
          <c:val>
            <c:numLit>
              <c:formatCode>General</c:formatCode>
              <c:ptCount val="27"/>
              <c:pt idx="0">
                <c:v>3390.5</c:v>
              </c:pt>
              <c:pt idx="1">
                <c:v>3450</c:v>
              </c:pt>
              <c:pt idx="2">
                <c:v>3450</c:v>
              </c:pt>
              <c:pt idx="3">
                <c:v>3450</c:v>
              </c:pt>
              <c:pt idx="4">
                <c:v>3390.5</c:v>
              </c:pt>
              <c:pt idx="5">
                <c:v>5157.6899999999996</c:v>
              </c:pt>
              <c:pt idx="6">
                <c:v>3283.71</c:v>
              </c:pt>
              <c:pt idx="7">
                <c:v>3450</c:v>
              </c:pt>
              <c:pt idx="8">
                <c:v>3450</c:v>
              </c:pt>
              <c:pt idx="9">
                <c:v>3450</c:v>
              </c:pt>
              <c:pt idx="10">
                <c:v>3450</c:v>
              </c:pt>
              <c:pt idx="11">
                <c:v>5097.7700000000004</c:v>
              </c:pt>
              <c:pt idx="12">
                <c:v>3450</c:v>
              </c:pt>
              <c:pt idx="13">
                <c:v>3394.57</c:v>
              </c:pt>
              <c:pt idx="14">
                <c:v>3450</c:v>
              </c:pt>
              <c:pt idx="15">
                <c:v>3450</c:v>
              </c:pt>
              <c:pt idx="16">
                <c:v>3383.49</c:v>
              </c:pt>
              <c:pt idx="17">
                <c:v>5155.96</c:v>
              </c:pt>
              <c:pt idx="18">
                <c:v>3284.93</c:v>
              </c:pt>
              <c:pt idx="19">
                <c:v>3450</c:v>
              </c:pt>
              <c:pt idx="20">
                <c:v>3450</c:v>
              </c:pt>
              <c:pt idx="21">
                <c:v>3450</c:v>
              </c:pt>
              <c:pt idx="22">
                <c:v>3450</c:v>
              </c:pt>
              <c:pt idx="23">
                <c:v>5198.1000000000004</c:v>
              </c:pt>
              <c:pt idx="24">
                <c:v>3622.5</c:v>
              </c:pt>
              <c:pt idx="25">
                <c:v>2498.4899999999998</c:v>
              </c:pt>
              <c:pt idx="26">
                <c:v>3527.69</c:v>
              </c:pt>
            </c:numLit>
          </c:val>
          <c:extLst>
            <c:ext xmlns:c16="http://schemas.microsoft.com/office/drawing/2014/chart" uri="{C3380CC4-5D6E-409C-BE32-E72D297353CC}">
              <c16:uniqueId val="{0000000C-F11D-457C-939E-CF670D122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85494288"/>
        <c:axId val="6854906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Indicateur- Valeur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D-F11D-457C-939E-CF670D122567}"/>
                  </c:ext>
                </c:extLst>
              </c15:ser>
            </c15:filteredBarSeries>
          </c:ext>
        </c:extLst>
      </c:barChart>
      <c:catAx>
        <c:axId val="68549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5490680"/>
        <c:crosses val="autoZero"/>
        <c:auto val="1"/>
        <c:lblAlgn val="ctr"/>
        <c:lblOffset val="100"/>
        <c:noMultiLvlLbl val="0"/>
      </c:catAx>
      <c:valAx>
        <c:axId val="685490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85494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Heures Travaillées</c:v>
          </c:tx>
          <c:spPr>
            <a:solidFill>
              <a:schemeClr val="accent2"/>
            </a:solidFill>
          </c:spPr>
          <c:invertIfNegative val="0"/>
          <c:cat>
            <c:strLit>
              <c:ptCount val="27"/>
              <c:pt idx="0">
                <c:v>201801</c:v>
              </c:pt>
              <c:pt idx="1">
                <c:v>201802</c:v>
              </c:pt>
              <c:pt idx="2">
                <c:v>201803</c:v>
              </c:pt>
              <c:pt idx="3">
                <c:v>201804</c:v>
              </c:pt>
              <c:pt idx="4">
                <c:v>201805</c:v>
              </c:pt>
              <c:pt idx="5">
                <c:v>201806</c:v>
              </c:pt>
              <c:pt idx="6">
                <c:v>201807</c:v>
              </c:pt>
              <c:pt idx="7">
                <c:v>201808</c:v>
              </c:pt>
              <c:pt idx="8">
                <c:v>201809</c:v>
              </c:pt>
              <c:pt idx="9">
                <c:v>201810</c:v>
              </c:pt>
              <c:pt idx="10">
                <c:v>201811</c:v>
              </c:pt>
              <c:pt idx="11">
                <c:v>201812</c:v>
              </c:pt>
              <c:pt idx="12">
                <c:v>201901</c:v>
              </c:pt>
              <c:pt idx="13">
                <c:v>201902</c:v>
              </c:pt>
              <c:pt idx="14">
                <c:v>201903</c:v>
              </c:pt>
              <c:pt idx="15">
                <c:v>201904</c:v>
              </c:pt>
              <c:pt idx="16">
                <c:v>201905</c:v>
              </c:pt>
              <c:pt idx="17">
                <c:v>201906</c:v>
              </c:pt>
              <c:pt idx="18">
                <c:v>201907</c:v>
              </c:pt>
              <c:pt idx="19">
                <c:v>201908</c:v>
              </c:pt>
              <c:pt idx="20">
                <c:v>201909</c:v>
              </c:pt>
              <c:pt idx="21">
                <c:v>201910</c:v>
              </c:pt>
              <c:pt idx="22">
                <c:v>201911</c:v>
              </c:pt>
              <c:pt idx="23">
                <c:v>201912</c:v>
              </c:pt>
              <c:pt idx="24">
                <c:v>202001</c:v>
              </c:pt>
              <c:pt idx="25">
                <c:v>202002</c:v>
              </c:pt>
              <c:pt idx="26">
                <c:v>202003</c:v>
              </c:pt>
            </c:strLit>
          </c:cat>
          <c:val>
            <c:numLit>
              <c:formatCode>General</c:formatCode>
              <c:ptCount val="27"/>
              <c:pt idx="0">
                <c:v>116.67</c:v>
              </c:pt>
              <c:pt idx="1">
                <c:v>151.66999999999999</c:v>
              </c:pt>
              <c:pt idx="2">
                <c:v>151.66999999999999</c:v>
              </c:pt>
              <c:pt idx="3">
                <c:v>151.66999999999999</c:v>
              </c:pt>
              <c:pt idx="4">
                <c:v>116.67</c:v>
              </c:pt>
              <c:pt idx="5">
                <c:v>151.66999999999999</c:v>
              </c:pt>
              <c:pt idx="6">
                <c:v>46.67</c:v>
              </c:pt>
              <c:pt idx="7">
                <c:v>151.66999999999999</c:v>
              </c:pt>
              <c:pt idx="8">
                <c:v>151.66999999999999</c:v>
              </c:pt>
              <c:pt idx="9">
                <c:v>151.66999999999999</c:v>
              </c:pt>
              <c:pt idx="10">
                <c:v>151.66999999999999</c:v>
              </c:pt>
              <c:pt idx="11">
                <c:v>123.67</c:v>
              </c:pt>
              <c:pt idx="12">
                <c:v>151.66999999999999</c:v>
              </c:pt>
              <c:pt idx="13">
                <c:v>116.67</c:v>
              </c:pt>
              <c:pt idx="14">
                <c:v>151.66999999999999</c:v>
              </c:pt>
              <c:pt idx="15">
                <c:v>151.66999999999999</c:v>
              </c:pt>
              <c:pt idx="16">
                <c:v>109.67</c:v>
              </c:pt>
              <c:pt idx="17">
                <c:v>151.66999999999999</c:v>
              </c:pt>
              <c:pt idx="18">
                <c:v>46.67</c:v>
              </c:pt>
              <c:pt idx="19">
                <c:v>151.66999999999999</c:v>
              </c:pt>
              <c:pt idx="20">
                <c:v>151.66999999999999</c:v>
              </c:pt>
              <c:pt idx="21">
                <c:v>151.66999999999999</c:v>
              </c:pt>
              <c:pt idx="22">
                <c:v>151.66999999999999</c:v>
              </c:pt>
              <c:pt idx="23">
                <c:v>123.67</c:v>
              </c:pt>
              <c:pt idx="24">
                <c:v>151.66999999999999</c:v>
              </c:pt>
              <c:pt idx="25">
                <c:v>56.67</c:v>
              </c:pt>
              <c:pt idx="26">
                <c:v>116.67</c:v>
              </c:pt>
            </c:numLit>
          </c:val>
          <c:extLst>
            <c:ext xmlns:c16="http://schemas.microsoft.com/office/drawing/2014/chart" uri="{C3380CC4-5D6E-409C-BE32-E72D297353CC}">
              <c16:uniqueId val="{00000007-EF27-49F8-95D5-F5ECA2100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685523808"/>
        <c:axId val="685529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Brut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6-EF27-49F8-95D5-F5ECA21009F2}"/>
                  </c:ext>
                </c:extLst>
              </c15:ser>
            </c15:filteredBarSeries>
          </c:ext>
        </c:extLst>
      </c:barChart>
      <c:catAx>
        <c:axId val="68552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5529712"/>
        <c:crosses val="autoZero"/>
        <c:auto val="1"/>
        <c:lblAlgn val="ctr"/>
        <c:lblOffset val="100"/>
        <c:noMultiLvlLbl val="0"/>
      </c:catAx>
      <c:valAx>
        <c:axId val="68552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855238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v>Absence maladie (Heures)</c:v>
          </c:tx>
          <c:spPr>
            <a:solidFill>
              <a:schemeClr val="accent2"/>
            </a:solidFill>
            <a:ln w="3175">
              <a:solidFill>
                <a:schemeClr val="bg1">
                  <a:lumMod val="8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7"/>
              <c:pt idx="0">
                <c:v>201801</c:v>
              </c:pt>
              <c:pt idx="1">
                <c:v>201802</c:v>
              </c:pt>
              <c:pt idx="2">
                <c:v>201803</c:v>
              </c:pt>
              <c:pt idx="3">
                <c:v>201804</c:v>
              </c:pt>
              <c:pt idx="4">
                <c:v>201805</c:v>
              </c:pt>
              <c:pt idx="5">
                <c:v>201806</c:v>
              </c:pt>
              <c:pt idx="6">
                <c:v>201807</c:v>
              </c:pt>
              <c:pt idx="7">
                <c:v>201808</c:v>
              </c:pt>
              <c:pt idx="8">
                <c:v>201809</c:v>
              </c:pt>
              <c:pt idx="9">
                <c:v>201810</c:v>
              </c:pt>
              <c:pt idx="10">
                <c:v>201811</c:v>
              </c:pt>
              <c:pt idx="11">
                <c:v>201812</c:v>
              </c:pt>
              <c:pt idx="12">
                <c:v>201901</c:v>
              </c:pt>
              <c:pt idx="13">
                <c:v>201902</c:v>
              </c:pt>
              <c:pt idx="14">
                <c:v>201903</c:v>
              </c:pt>
              <c:pt idx="15">
                <c:v>201904</c:v>
              </c:pt>
              <c:pt idx="16">
                <c:v>201905</c:v>
              </c:pt>
              <c:pt idx="17">
                <c:v>201906</c:v>
              </c:pt>
              <c:pt idx="18">
                <c:v>201907</c:v>
              </c:pt>
              <c:pt idx="19">
                <c:v>201908</c:v>
              </c:pt>
              <c:pt idx="20">
                <c:v>201909</c:v>
              </c:pt>
              <c:pt idx="21">
                <c:v>201910</c:v>
              </c:pt>
              <c:pt idx="22">
                <c:v>201911</c:v>
              </c:pt>
              <c:pt idx="23">
                <c:v>201912</c:v>
              </c:pt>
              <c:pt idx="24">
                <c:v>202001</c:v>
              </c:pt>
              <c:pt idx="25">
                <c:v>202002</c:v>
              </c:pt>
              <c:pt idx="26">
                <c:v>202003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105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296-4F77-AAC2-EB3121FAB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859707648"/>
        <c:axId val="859710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Heures Travaillées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3-8296-4F77-AAC2-EB3121FAB2E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Absence (Heures)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96-4F77-AAC2-EB3121FAB2E8}"/>
                  </c:ext>
                </c:extLst>
              </c15:ser>
            </c15:filteredBarSeries>
          </c:ext>
        </c:extLst>
      </c:barChart>
      <c:catAx>
        <c:axId val="8597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9710928"/>
        <c:crosses val="autoZero"/>
        <c:auto val="1"/>
        <c:lblAlgn val="ctr"/>
        <c:lblOffset val="100"/>
        <c:noMultiLvlLbl val="0"/>
      </c:catAx>
      <c:valAx>
        <c:axId val="85971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5970764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34428</xdr:colOff>
      <xdr:row>21</xdr:row>
      <xdr:rowOff>9525</xdr:rowOff>
    </xdr:from>
    <xdr:to>
      <xdr:col>5</xdr:col>
      <xdr:colOff>1239398</xdr:colOff>
      <xdr:row>41</xdr:row>
      <xdr:rowOff>51525</xdr:rowOff>
    </xdr:to>
    <xdr:graphicFrame macro="">
      <xdr:nvGraphicFramePr>
        <xdr:cNvPr id="40" name="Graphique_A22">
          <a:extLst>
            <a:ext uri="{FF2B5EF4-FFF2-40B4-BE49-F238E27FC236}">
              <a16:creationId xmlns:a16="http://schemas.microsoft.com/office/drawing/2014/main" id="{BF220A00-766A-43A5-9C17-7A26A22F02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103282</xdr:colOff>
      <xdr:row>21</xdr:row>
      <xdr:rowOff>9525</xdr:rowOff>
    </xdr:from>
    <xdr:to>
      <xdr:col>8</xdr:col>
      <xdr:colOff>1308253</xdr:colOff>
      <xdr:row>41</xdr:row>
      <xdr:rowOff>51525</xdr:rowOff>
    </xdr:to>
    <xdr:graphicFrame macro="">
      <xdr:nvGraphicFramePr>
        <xdr:cNvPr id="41" name="Graphique_G22">
          <a:extLst>
            <a:ext uri="{FF2B5EF4-FFF2-40B4-BE49-F238E27FC236}">
              <a16:creationId xmlns:a16="http://schemas.microsoft.com/office/drawing/2014/main" id="{EE48D057-11A4-4D8A-9806-785623BEC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57378</xdr:colOff>
      <xdr:row>21</xdr:row>
      <xdr:rowOff>7574</xdr:rowOff>
    </xdr:from>
    <xdr:to>
      <xdr:col>11</xdr:col>
      <xdr:colOff>1350598</xdr:colOff>
      <xdr:row>41</xdr:row>
      <xdr:rowOff>7574</xdr:rowOff>
    </xdr:to>
    <xdr:graphicFrame macro="">
      <xdr:nvGraphicFramePr>
        <xdr:cNvPr id="42" name="Graphique_J22">
          <a:extLst>
            <a:ext uri="{FF2B5EF4-FFF2-40B4-BE49-F238E27FC236}">
              <a16:creationId xmlns:a16="http://schemas.microsoft.com/office/drawing/2014/main" id="{36C8F2A2-7E19-442E-B0F2-CB6E7615E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321469</xdr:colOff>
      <xdr:row>1</xdr:row>
      <xdr:rowOff>107156</xdr:rowOff>
    </xdr:from>
    <xdr:to>
      <xdr:col>18</xdr:col>
      <xdr:colOff>445294</xdr:colOff>
      <xdr:row>5</xdr:row>
      <xdr:rowOff>178594</xdr:rowOff>
    </xdr:to>
    <xdr:pic>
      <xdr:nvPicPr>
        <xdr:cNvPr id="56" name="Femme">
          <a:extLst>
            <a:ext uri="{FF2B5EF4-FFF2-40B4-BE49-F238E27FC236}">
              <a16:creationId xmlns:a16="http://schemas.microsoft.com/office/drawing/2014/main" id="{777AAE11-D5EA-4A16-9CB3-760BA172C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4969" y="327422"/>
          <a:ext cx="885825" cy="1041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702469</xdr:colOff>
      <xdr:row>1</xdr:row>
      <xdr:rowOff>13097</xdr:rowOff>
    </xdr:from>
    <xdr:to>
      <xdr:col>20</xdr:col>
      <xdr:colOff>140494</xdr:colOff>
      <xdr:row>5</xdr:row>
      <xdr:rowOff>75010</xdr:rowOff>
    </xdr:to>
    <xdr:pic>
      <xdr:nvPicPr>
        <xdr:cNvPr id="58" name="Homme">
          <a:extLst>
            <a:ext uri="{FF2B5EF4-FFF2-40B4-BE49-F238E27FC236}">
              <a16:creationId xmlns:a16="http://schemas.microsoft.com/office/drawing/2014/main" id="{4EA49035-0130-4090-877A-7421B9B5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7969" y="233363"/>
          <a:ext cx="962025" cy="103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137711</xdr:colOff>
      <xdr:row>46</xdr:row>
      <xdr:rowOff>126235</xdr:rowOff>
    </xdr:from>
    <xdr:to>
      <xdr:col>10</xdr:col>
      <xdr:colOff>30603</xdr:colOff>
      <xdr:row>53</xdr:row>
      <xdr:rowOff>177034</xdr:rowOff>
    </xdr:to>
    <xdr:pic>
      <xdr:nvPicPr>
        <xdr:cNvPr id="15" name="PICTURE_J47">
          <a:extLst>
            <a:ext uri="{FF2B5EF4-FFF2-40B4-BE49-F238E27FC236}">
              <a16:creationId xmlns:a16="http://schemas.microsoft.com/office/drawing/2014/main" id="{58CAB062-8F7F-FB35-0F21-9307ED604B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7836" y="9394060"/>
          <a:ext cx="1274017" cy="1384299"/>
        </a:xfrm>
        <a:prstGeom prst="rect">
          <a:avLst/>
        </a:prstGeom>
      </xdr:spPr>
    </xdr:pic>
    <xdr:clientData/>
  </xdr:twoCellAnchor>
  <xdr:twoCellAnchor editAs="oneCell">
    <xdr:from>
      <xdr:col>0</xdr:col>
      <xdr:colOff>34427</xdr:colOff>
      <xdr:row>46</xdr:row>
      <xdr:rowOff>45904</xdr:rowOff>
    </xdr:from>
    <xdr:to>
      <xdr:col>0</xdr:col>
      <xdr:colOff>1304427</xdr:colOff>
      <xdr:row>53</xdr:row>
      <xdr:rowOff>96704</xdr:rowOff>
    </xdr:to>
    <xdr:pic>
      <xdr:nvPicPr>
        <xdr:cNvPr id="17" name="PICTURE_A45">
          <a:extLst>
            <a:ext uri="{FF2B5EF4-FFF2-40B4-BE49-F238E27FC236}">
              <a16:creationId xmlns:a16="http://schemas.microsoft.com/office/drawing/2014/main" id="{B4D1852D-8C97-7DBA-1732-321103A394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7" y="9313729"/>
          <a:ext cx="1270000" cy="1384300"/>
        </a:xfrm>
        <a:prstGeom prst="rect">
          <a:avLst/>
        </a:prstGeom>
      </xdr:spPr>
    </xdr:pic>
    <xdr:clientData/>
  </xdr:twoCellAnchor>
  <xdr:twoCellAnchor editAs="oneCell">
    <xdr:from>
      <xdr:col>3</xdr:col>
      <xdr:colOff>149186</xdr:colOff>
      <xdr:row>46</xdr:row>
      <xdr:rowOff>126236</xdr:rowOff>
    </xdr:from>
    <xdr:to>
      <xdr:col>4</xdr:col>
      <xdr:colOff>42077</xdr:colOff>
      <xdr:row>53</xdr:row>
      <xdr:rowOff>177035</xdr:rowOff>
    </xdr:to>
    <xdr:pic>
      <xdr:nvPicPr>
        <xdr:cNvPr id="19" name="PICTURE_D47">
          <a:extLst>
            <a:ext uri="{FF2B5EF4-FFF2-40B4-BE49-F238E27FC236}">
              <a16:creationId xmlns:a16="http://schemas.microsoft.com/office/drawing/2014/main" id="{F0095505-9376-AE73-26F1-7057A35B5F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2561" y="9394061"/>
          <a:ext cx="1274016" cy="1384299"/>
        </a:xfrm>
        <a:prstGeom prst="rect">
          <a:avLst/>
        </a:prstGeom>
      </xdr:spPr>
    </xdr:pic>
    <xdr:clientData/>
  </xdr:twoCellAnchor>
  <xdr:twoCellAnchor editAs="oneCell">
    <xdr:from>
      <xdr:col>6</xdr:col>
      <xdr:colOff>149187</xdr:colOff>
      <xdr:row>46</xdr:row>
      <xdr:rowOff>126236</xdr:rowOff>
    </xdr:from>
    <xdr:to>
      <xdr:col>7</xdr:col>
      <xdr:colOff>42079</xdr:colOff>
      <xdr:row>53</xdr:row>
      <xdr:rowOff>177035</xdr:rowOff>
    </xdr:to>
    <xdr:pic>
      <xdr:nvPicPr>
        <xdr:cNvPr id="21" name="PICTURE_G47">
          <a:extLst>
            <a:ext uri="{FF2B5EF4-FFF2-40B4-BE49-F238E27FC236}">
              <a16:creationId xmlns:a16="http://schemas.microsoft.com/office/drawing/2014/main" id="{58B14C66-3E28-AEB0-BCEF-67B4D49C18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937" y="9394061"/>
          <a:ext cx="1274017" cy="13842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8F6E7D-4419-4571-8B8B-20BA394EEA05}" name="Tableau1" displayName="Tableau1" ref="A1:C5" totalsRowShown="0" headerRowDxfId="3">
  <autoFilter ref="A1:C5" xr:uid="{B45FA57A-8E31-43B3-86AC-31AC2BEC524A}"/>
  <tableColumns count="3">
    <tableColumn id="1" xr3:uid="{F328434C-CE5B-47D5-B69F-E9AFDB5EBF7B}" name="Version" dataDxfId="2"/>
    <tableColumn id="2" xr3:uid="{98A56A73-DE50-46D7-9544-339F510C347A}" name="Commentaires" dataDxfId="1"/>
    <tableColumn id="3" xr3:uid="{5F9DD213-4D0D-4B7F-B6F5-CB4EBA508F6E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showGridLines="0" tabSelected="1" zoomScale="83" zoomScaleNormal="110" workbookViewId="0">
      <selection activeCell="F2" sqref="F2:J2"/>
    </sheetView>
  </sheetViews>
  <sheetFormatPr baseColWidth="10" defaultColWidth="11.42578125" defaultRowHeight="15" x14ac:dyDescent="0.25"/>
  <cols>
    <col min="1" max="12" width="20.7109375" customWidth="1"/>
  </cols>
  <sheetData>
    <row r="1" spans="1:17" ht="17.25" x14ac:dyDescent="0.25">
      <c r="A1" s="19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1018,V={0}:",$J$1)</f>
        <v>SOCIETE</v>
      </c>
      <c r="B1" s="20" t="s">
        <v>71</v>
      </c>
      <c r="C1" s="19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[1248],Y=1,O=NF='Standard'_B='0'_U='0'_I='0'_FN='Calibri'_FS='12'_FC='#000000'_BC='#FFFFFF'_AH='0'_AV='0'_Br=[]_BrS='0"&amp;"'_BrC='#000000'_WpT='0':@R=A,S=1260,V={0}:R=B,S=1018,V={1}:",$B$1,$J$1)</f>
        <v>ETABLISSEMENT</v>
      </c>
      <c r="D1" s="21" t="s">
        <v>0</v>
      </c>
      <c r="E1" s="19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{0}:R=B,S=1250,V={1}:R=C,S=1018,V={2}:",$B$1,$D$1,$J$1)</f>
        <v>DEPARTEMENT</v>
      </c>
      <c r="F1" s="21" t="s">
        <v>0</v>
      </c>
      <c r="G1" s="19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{1}:R=C,S=1005,V={2}:R=D,S=1018,V={3}:",$B$1,$D$1,$F$1,$J$1)</f>
        <v>SERVICE</v>
      </c>
      <c r="H1" s="22" t="s">
        <v>0</v>
      </c>
      <c r="I1" s="22" t="s">
        <v>1</v>
      </c>
      <c r="J1" s="23" t="s">
        <v>76</v>
      </c>
      <c r="K1" s="22" t="s">
        <v>2</v>
      </c>
      <c r="L1" s="23" t="s">
        <v>3</v>
      </c>
      <c r="M1" t="str">
        <f>TEXT(J5,"JJ/MM/AAAA")&amp;".."&amp;TEXT(J1,"JJ/MM/AAAA")</f>
        <v>15/09/1990..11/04/2020</v>
      </c>
      <c r="P1" s="1" t="str">
        <f>_xll.Assistant.XL.APPLIQUER_COULEUR_THEME(L1)</f>
        <v/>
      </c>
      <c r="Q1" s="2" t="s">
        <v>4</v>
      </c>
    </row>
    <row r="2" spans="1:17" ht="30" customHeight="1" x14ac:dyDescent="0.25">
      <c r="A2" s="8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MATRICULE,E=0,G=0,T=0,P=0,F=[1014],Y=1,O=NF='Standard'_B='0'_U='0'_I='0'_FN='Calibri'_FS='12'_FC='#000000'_BC='#FFFFFF'_AH='0'_AV='0'_Br=[]_BrS='0'_Br"&amp;"C='#000000'_WpT='0':E=0,S=1015,G=0,T=0,P=0,O=NF='Texte'_B='0'_U='0'_I='0'_FN='Calibri'_FS='10'_FC='#000000'_BC='#FFFFFF'_AH='1'_AV='1'_Br=[]_BrS='0'_BrC='#FFFFFF'_WpT='0':@R=A,S=1260,V={0}:R=B,S=1250,V={1}:R=C,S=1005,V={"&amp;"2}:R=D,S=1018,V={3}:R=E,S=1007,V={4}:R=F,S=1,V=1:",$B$1,$D$1,$F$1,$J$1,$H$1)</f>
        <v>MATRICULE</v>
      </c>
      <c r="B2" s="9" t="s">
        <v>73</v>
      </c>
      <c r="C2" s="47" t="str">
        <f>_xll.Assistant.XL.RIK_AC("INF04__;INF04@E=0,S=1015,G=0,T=0,P=0:@R=A,S=1260,V={0}:R=C,S=1018,V={1}:R=C,S=1250,V={2}:R=D,S=1005,V={3}:R=E,S=1007,V={4}:R=F,S=1014,V={5}:",$B$1,$J$1,$D$1,$F$1,$H$1,$B$2)</f>
        <v>Jecrute Aline</v>
      </c>
      <c r="D2" s="47"/>
      <c r="E2" s="47"/>
      <c r="F2" s="48" t="str">
        <f>_xll.Assistant.XL.RIK_AC("INF04__;INF04@E=0,S=1074,G=0,T=0,P=0:@R=A,S=1260,V={0}:R=B,S=1018,V={1}:R=C,S=1250,V={2}:R=D,S=1005,V={3}:R=E,S=1007,V={4}:R=F,S=1014,V={5}:",$B$1,$J$1,$D$1,$F$1,$H$1,$B$2)</f>
        <v>Cadres spécialistes des ressou</v>
      </c>
      <c r="G2" s="48"/>
      <c r="H2" s="48"/>
      <c r="I2" s="48"/>
      <c r="J2" s="48"/>
      <c r="K2" s="10"/>
      <c r="L2" s="11" t="str">
        <f>_xll.Assistant.XL.RIK_AC("INF04__;INF04@E=0,S=1251,G=0,T=0,P=0:@R=A,S=1260,V={0}:R=B,S=1018,V={1}:R=C,S=1250,V={2}:R=D,S=1005,V={3}:R=E,S=1007,V={4}:R=F,S=1014,V={5}:",$B$1,$J$1,$D$1,$F$1,$H$1,$B$2)</f>
        <v>FEMME</v>
      </c>
      <c r="Q2" s="2" t="s">
        <v>3</v>
      </c>
    </row>
    <row r="3" spans="1:17" x14ac:dyDescent="0.25">
      <c r="A3" s="60" t="s">
        <v>5</v>
      </c>
      <c r="B3" s="61"/>
      <c r="C3" s="61"/>
      <c r="D3" s="62"/>
      <c r="E3" s="60" t="s">
        <v>6</v>
      </c>
      <c r="F3" s="61"/>
      <c r="G3" s="61"/>
      <c r="H3" s="62"/>
      <c r="I3" s="66" t="s">
        <v>7</v>
      </c>
      <c r="J3" s="66"/>
      <c r="K3" s="66"/>
      <c r="L3" s="67"/>
      <c r="Q3" s="2" t="s">
        <v>8</v>
      </c>
    </row>
    <row r="4" spans="1:17" x14ac:dyDescent="0.25">
      <c r="A4" s="63"/>
      <c r="B4" s="64"/>
      <c r="C4" s="64"/>
      <c r="D4" s="65"/>
      <c r="E4" s="63"/>
      <c r="F4" s="64"/>
      <c r="G4" s="64"/>
      <c r="H4" s="65"/>
      <c r="I4" s="68"/>
      <c r="J4" s="68"/>
      <c r="K4" s="68"/>
      <c r="L4" s="69"/>
    </row>
    <row r="5" spans="1:17" ht="17.100000000000001" customHeight="1" x14ac:dyDescent="0.25">
      <c r="A5" s="3" t="s">
        <v>9</v>
      </c>
      <c r="B5" s="49" t="str">
        <f>_xll.Assistant.XL.RIK_AC("INF04__;INF04@E=0,S=1039,G=0,T=0,P=0:@R=A,S=1260,V={0}:R=B,S=1018,V={1}:R=C,S=1250,V={2}:R=D,S=1005,V={3}:R=E,S=1007,V={4}:R=F,S=1014,V={5}:",$B$1,$J$1,$D$1,$F$1,$H$1,$B$2)</f>
        <v>MLLE</v>
      </c>
      <c r="C5" s="50"/>
      <c r="D5" s="51"/>
      <c r="E5" s="3" t="s">
        <v>10</v>
      </c>
      <c r="F5" s="49" t="str">
        <f>_xll.Assistant.XL.RIK_AC("INF04__;INF04@E=0,S=1000,G=0,T=0,P=0:@R=A,S=1260,V={0}:R=B,S=1018,V={1}:R=C,S=1250,V={2}:R=D,S=1005,V={3}:R=E,S=1007,V={4}:R=F,S=1014,V={5}:",$B$1,$J$1,$D$1,$F$1,$H$1,$B$2)</f>
        <v>Jeu d'Essai</v>
      </c>
      <c r="G5" s="50"/>
      <c r="H5" s="51"/>
      <c r="I5" s="3" t="s">
        <v>11</v>
      </c>
      <c r="J5" s="49">
        <f>_xll.Assistant.XL.RIK_AC("INF04__;INF04@E=0,S=1066,G=0,T=0,P=0:@R=A,S=1260,V={0}:R=B,S=1018,V={1}:R=C,S=1250,V={2}:R=D,S=1005,V={3}:R=E,S=1007,V={4}:R=F,S=1014,V={5}:",$B$1,$J$1,$D$1,$F$1,$H$1,$B$2)</f>
        <v>33131</v>
      </c>
      <c r="K5" s="50"/>
      <c r="L5" s="51"/>
    </row>
    <row r="6" spans="1:17" ht="17.100000000000001" customHeight="1" x14ac:dyDescent="0.25">
      <c r="A6" s="4" t="s">
        <v>12</v>
      </c>
      <c r="B6" s="52" t="str">
        <f>_xll.Assistant.XL.RIK_AC("INF04__;INF04@E=0,S=1040,G=0,T=0,P=0:@R=A,S=1260,V={0}:R=B,S=1018,V={1}:R=C,S=1250,V={2}:R=D,S=1005,V={3}:R=E,S=1007,V={4}:R=F,S=1014,V={5}:",$B$1,$J$1,$D$1,$F$1,$H$1,$B$2)</f>
        <v>Jecrute</v>
      </c>
      <c r="C6" s="53"/>
      <c r="D6" s="54"/>
      <c r="E6" s="4" t="s">
        <v>13</v>
      </c>
      <c r="F6" s="52" t="str">
        <f>_xll.Assistant.XL.RIK_AC("INF04__;INF04@E=0,S=1250,G=0,T=0,P=0:@R=A,S=1260,V={0}:R=B,S=1018,V={1}:R=C,S=1250,V={2}:R=D,S=1005,V={3}:R=E,S=1007,V={4}:R=F,S=1014,V={5}:",$B$1,$J$1,$D$1,$F$1,$H$1,$B$2)</f>
        <v>Jeu d'Essai</v>
      </c>
      <c r="G6" s="53"/>
      <c r="H6" s="54"/>
      <c r="I6" s="4" t="s">
        <v>14</v>
      </c>
      <c r="J6" s="52">
        <f>_xll.Assistant.XL.RIK_AC("INF04__;INF04@E=0,S=1138,G=0,T=0,P=0:@R=A,S=1260,V={0}:R=B,S=1018,V={1}:R=C,S=1250,V={2}:R=D,S=1005,V={3}:R=E,S=1007,V={4}:R=F,S=1014,V={5}:",$B$1,$J$1,$D$1,$F$1,$H$1,$B$2)</f>
        <v>33131</v>
      </c>
      <c r="K6" s="53"/>
      <c r="L6" s="54"/>
    </row>
    <row r="7" spans="1:17" ht="17.100000000000001" customHeight="1" x14ac:dyDescent="0.25">
      <c r="A7" s="4" t="s">
        <v>15</v>
      </c>
      <c r="B7" s="52" t="str">
        <f>_xll.Assistant.XL.RIK_AC("INF04__;INF04@E=0,S=1041,G=0,T=0,P=0:@R=A,S=1260,V={0}:R=B,S=1018,V={1}:R=C,S=1250,V={2}:R=D,S=1005,V={3}:R=E,S=1007,V={4}:R=F,S=1014,V={5}:",$B$1,$J$1,$D$1,$F$1,$H$1,$B$2)</f>
        <v/>
      </c>
      <c r="C7" s="53"/>
      <c r="D7" s="54"/>
      <c r="E7" s="4" t="s">
        <v>16</v>
      </c>
      <c r="F7" s="52" t="str">
        <f>_xll.Assistant.XL.RIK_AC("INF04__;INF04@E=0,S=1005,G=0,T=0,P=0:@R=A,S=1260,V={0}:R=B,S=1018,V={1}:R=C,S=1250,V={2}:R=D,S=1005,V={3}:R=E,S=1007,V={4}:R=F,S=1014,V={5}:",$B$1,$J$1,$D$1,$F$1,$H$1,$B$2)</f>
        <v>Ressources Humaines</v>
      </c>
      <c r="G7" s="53"/>
      <c r="H7" s="54"/>
      <c r="I7" s="4" t="s">
        <v>17</v>
      </c>
      <c r="J7" s="52">
        <f>_xll.Assistant.XL.RIK_AC("INF04__;INF04@E=0,S=1130,G=0,T=0,P=0:@R=A,S=1260,V={0}:R=B,S=1018,V={1}:R=C,S=1250,V={2}:R=D,S=1005,V={3}:R=E,S=1007,V={4}:R=F,S=1014,V={5}:",$B$1,$J$1,$D$1,$F$1,$H$1,$B$2)</f>
        <v>33131</v>
      </c>
      <c r="K7" s="53"/>
      <c r="L7" s="54"/>
    </row>
    <row r="8" spans="1:17" ht="17.100000000000001" customHeight="1" x14ac:dyDescent="0.25">
      <c r="A8" s="4" t="s">
        <v>18</v>
      </c>
      <c r="B8" s="52" t="str">
        <f>_xll.Assistant.XL.RIK_AC("INF04__;INF04@E=0,S=1042,G=0,T=0,P=0:@R=A,S=1260,V={0}:R=B,S=1018,V={1}:R=C,S=1250,V={2}:R=D,S=1005,V={3}:R=E,S=1007,V={4}:R=F,S=1014,V={5}:",$B$1,$J$1,$D$1,$F$1,$H$1,$B$2)</f>
        <v>Aline</v>
      </c>
      <c r="C8" s="53"/>
      <c r="D8" s="54"/>
      <c r="E8" s="4" t="s">
        <v>19</v>
      </c>
      <c r="F8" s="52" t="str">
        <f>_xll.Assistant.XL.RIK_AC("INF04__;INF04@E=0,S=1007,G=0,T=0,P=0:@R=A,S=1260,V={0}:R=B,S=1018,V={1}:R=C,S=1250,V={2}:R=D,S=1005,V={3}:R=E,S=1007,V={4}:R=F,S=1014,V={5}:",$B$1,$J$1,$D$1,$F$1,$H$1,$B$2)</f>
        <v>Administration du personnel</v>
      </c>
      <c r="G8" s="58"/>
      <c r="H8" s="59"/>
      <c r="I8" s="4" t="s">
        <v>20</v>
      </c>
      <c r="J8" s="52" t="str">
        <f>_xll.Assistant.XL.RIK_AC("INF04__;INF04@E=0,S=1135,G=0,T=0,P=0:@R=A,S=1260,V={0}:R=B,S=1018,V={1}:R=C,S=1250,V={2}:R=D,S=1005,V={3}:R=E,S=1007,V={4}:R=F,S=1014,V={5}:",$B$1,$J$1,$D$1,$F$1,$H$1,$B$2)</f>
        <v>Embauche</v>
      </c>
      <c r="K8" s="53"/>
      <c r="L8" s="54"/>
    </row>
    <row r="9" spans="1:17" ht="17.100000000000001" customHeight="1" x14ac:dyDescent="0.25">
      <c r="A9" s="4" t="s">
        <v>21</v>
      </c>
      <c r="B9" s="52" t="str">
        <f>_xll.Assistant.XL.RIK_AC("INF04__;INF04@E=0,S=1095,G=0,T=0,P=0:@R=A,S=1260,V={0}:R=B,S=1018,V={1}:R=C,S=1250,V={2}:R=D,S=1005,V={3}:R=E,S=1007,V={4}:R=F,S=1014,V={5}:",$B$1,$J$1,$D$1,$F$1,$H$1,$B$2)</f>
        <v>CÉLIBATAIRE</v>
      </c>
      <c r="C9" s="53"/>
      <c r="D9" s="54"/>
      <c r="E9" s="4" t="s">
        <v>22</v>
      </c>
      <c r="F9" s="52" t="str">
        <f>_xll.Assistant.XL.RIK_AC("INF04__;INF04@E=0,S=1009,G=0,T=0,P=0:@R=A,S=1260,V={0}:R=B,S=1018,V={1}:R=C,S=1250,V={2}:R=D,S=1005,V={3}:R=E,S=1007,V={4}:R=F,S=1014,V={5}:",$B$1,$J$1,$D$1,$F$1,$H$1,$B$2)</f>
        <v/>
      </c>
      <c r="G9" s="58"/>
      <c r="H9" s="59"/>
      <c r="I9" s="4" t="s">
        <v>23</v>
      </c>
      <c r="J9" s="52" t="str">
        <f>_xll.Assistant.XL.RIK_AC("INF04__;INF04@E=0,S=1096,G=0,T=0,P=0:@R=A,S=1260,V={0}:R=B,S=1018,V={1}:R=C,S=1250,V={2}:R=D,S=1005,V={3}:R=E,S=1007,V={4}:R=F,S=1014,V={5}:",$B$1,$J$1,$D$1,$F$1,$H$1,$B$2)</f>
        <v xml:space="preserve">CDI       </v>
      </c>
      <c r="K9" s="53"/>
      <c r="L9" s="54"/>
    </row>
    <row r="10" spans="1:17" ht="17.100000000000001" customHeight="1" x14ac:dyDescent="0.25">
      <c r="A10" s="4" t="s">
        <v>24</v>
      </c>
      <c r="B10" s="55">
        <f>_xll.Assistant.XL.RIK_AC("INF04__;INF04@E=0,S=1109,G=0,T=0,P=0:@R=A,S=1260,V={0}:R=B,S=1018,V={1}:R=C,S=1250,V={2}:R=D,S=1005,V={3}:R=E,S=1007,V={4}:R=F,S=1014,V={5}:",$B$1,$J$1,$D$1,$F$1,$H$1,$B$2)</f>
        <v>0</v>
      </c>
      <c r="C10" s="56"/>
      <c r="D10" s="57"/>
      <c r="E10" s="4" t="s">
        <v>25</v>
      </c>
      <c r="F10" s="52" t="str">
        <f>_xll.Assistant.XL.RIK_AC("INF04__;INF04@E=0,S=1074,G=0,T=0,P=0:@R=A,S=1260,V={0}:R=B,S=1018,V={1}:R=C,S=1250,V={2}:R=D,S=1005,V={3}:R=E,S=1007,V={4}:R=F,S=1014,V={5}:",$B$1,$J$1,$D$1,$F$1,$H$1,$B$2)</f>
        <v>Cadres spécialistes des ressou</v>
      </c>
      <c r="G10" s="58"/>
      <c r="H10" s="59"/>
      <c r="I10" s="4" t="s">
        <v>26</v>
      </c>
      <c r="J10" s="70">
        <f>_xll.Assistant.XL.RIK_AC("INF04__;INF04@E=0,S=1152,G=0,T=0,P=0:@R=A,S=1260,V={0}:R=B,S=1018,V={1}:R=C,S=1250,V={2}:R=D,S=1005,V={3}:R=E,S=1007,V={4}:R=F,S=1014,V={5}:",$B$1,$J$1,$D$1,$F$1,$H$1,$B$2)</f>
        <v>29.58</v>
      </c>
      <c r="K10" s="71"/>
      <c r="L10" s="72"/>
    </row>
    <row r="11" spans="1:17" ht="17.100000000000001" customHeight="1" x14ac:dyDescent="0.25">
      <c r="A11" s="4" t="s">
        <v>27</v>
      </c>
      <c r="B11" s="52">
        <f>_xll.Assistant.XL.RIK_AC("INF04__;INF04@E=0,S=1055,G=0,T=0,P=0:@R=A,S=1260,V={0}:R=B,S=1018,V={1}:R=C,S=1250,V={2}:R=D,S=1005,V={3}:R=E,S=1007,V={4}:R=F,S=1014,V={5}:",$B$1,$J$1,$D$1,$F$1,$H$1,$B$2)</f>
        <v>26542</v>
      </c>
      <c r="C11" s="53"/>
      <c r="D11" s="54"/>
      <c r="E11" s="4" t="s">
        <v>28</v>
      </c>
      <c r="F11" s="55" t="str">
        <f>_xll.Assistant.XL.RIK_AC("INF04__;INF04@E=0,S=1081,G=0,T=0,P=0:@R=A,S=1260,V={0}:R=B,S=1018,V={1}:R=C,S=1250,V={2}:R=D,S=1005,V={3}:R=E,S=1007,V={4}:R=F,S=1014,V={5}:",$B$1,$J$1,$D$1,$F$1,$H$1,$B$2)</f>
        <v>Cadre</v>
      </c>
      <c r="G11" s="58"/>
      <c r="H11" s="59"/>
      <c r="I11" s="4" t="s">
        <v>29</v>
      </c>
      <c r="J11" s="80">
        <f>_xll.Assistant.XL.RIK_AC("INF04__;INF04@E=0,S=1167,G=0,T=0,P=0:@R=A,S=1260,V={0}:R=B,S=1018,V={1}:R=C,S=1250,V={2}:R=D,S=1005,V={3}:R=E,S=1007,V={4}:R=F,S=1014,V={5}:",$B$1,$J$1,$D$1,$F$1,$H$1,$B$2)</f>
        <v>39000</v>
      </c>
      <c r="K11" s="81"/>
      <c r="L11" s="82"/>
    </row>
    <row r="12" spans="1:17" ht="17.100000000000001" customHeight="1" x14ac:dyDescent="0.25">
      <c r="A12" s="4" t="s">
        <v>30</v>
      </c>
      <c r="B12" s="55" t="str">
        <f>_xll.Assistant.XL.RIK_AC("INF04__;INF04@E=0,S=1048,G=0,T=0,P=0:@R=A,S=1260,V={0}:R=B,S=1018,V={1}:R=C,S=1250,V={2}:R=D,S=1005,V={3}:R=E,S=1007,V={4}:R=F,S=1014,V={5}:",$B$1,$J$1,$D$1,$F$1,$H$1,$B$2)</f>
        <v>FRANCE</v>
      </c>
      <c r="C12" s="56"/>
      <c r="D12" s="57"/>
      <c r="E12" s="4" t="s">
        <v>31</v>
      </c>
      <c r="F12" s="52" t="str">
        <f>_xll.Assistant.XL.RIK_AC("INF04__;INF04@E=0,S=1157,G=0,T=0,P=0:@R=A,S=1260,V={0}:R=B,S=1018,V={1}:R=C,S=1250,V={2}:R=D,S=1005,V={3}:R=E,S=1007,V={4}:R=F,S=1014,V={5}:",$B$1,$J$1,$D$1,$F$1,$H$1,$B$2)</f>
        <v>Cadres spécialistes des ressources humaines &amp; du recrutement</v>
      </c>
      <c r="G12" s="58"/>
      <c r="H12" s="59"/>
      <c r="I12" s="4" t="s">
        <v>32</v>
      </c>
      <c r="J12" s="55" t="str">
        <f>_xll.Assistant.XL.RIK_AC("INF04__;INF04@E=0,S=1257,G=0,T=0,P=0:@R=A,S=1260,V={0}:R=B,S=1018,V={1}:R=C,S=1250,V={2}:R=D,S=1005,V={3}:R=E,S=1007,V={4}:R=F,S=1014,V={5}:",$B$1,$J$1,$D$1,$F$1,$H$1,$B$2)</f>
        <v xml:space="preserve">HORAISOC  </v>
      </c>
      <c r="K12" s="56"/>
      <c r="L12" s="57"/>
    </row>
    <row r="13" spans="1:17" ht="17.100000000000001" customHeight="1" x14ac:dyDescent="0.25">
      <c r="A13" s="4" t="s">
        <v>33</v>
      </c>
      <c r="B13" s="55" t="str">
        <f>_xll.Assistant.XL.RIK_AC("INF04__;INF04@E=0,S=1045,G=0,T=0,P=0:@R=A,S=1260,V={0}:R=B,S=1018,V={1}:R=C,S=1250,V={2}:R=D,S=1005,V={3}:R=E,S=1007,V={4}:R=F,S=1014,V={5}:",$B$1,$J$1,$D$1,$F$1,$H$1,$B$2)</f>
        <v>Française</v>
      </c>
      <c r="C13" s="56"/>
      <c r="D13" s="57"/>
      <c r="E13" s="4" t="s">
        <v>34</v>
      </c>
      <c r="F13" s="55" t="str">
        <f>_xll.Assistant.XL.RIK_AC("INF04__;INF04@E=0,S=1064,G=0,T=0,P=0:@R=A,S=1260,V={0}:R=B,S=1018,V={1}:R=C,S=1250,V={2}:R=D,S=1005,V={3}:R=E,S=1007,V={4}:R=F,S=1014,V={5}:",$B$1,$J$1,$D$1,$F$1,$H$1,$B$2)</f>
        <v/>
      </c>
      <c r="G13" s="58"/>
      <c r="H13" s="59"/>
      <c r="I13" s="4" t="s">
        <v>35</v>
      </c>
      <c r="J13" s="52">
        <f>_xll.Assistant.XL.RIK_AC("INF04__;INF04@E=0,S=1185,G=0,T=0,P=0:@R=A,S=1260,V={0}:R=B,S=1018,V={1}:R=C,S=1250,V={2}:R=D,S=1005,V={3}:R=E,S=1007,V={4}:R=F,S=1014,V={5}:",$B$1,$J$1,$D$1,$F$1,$H$1,$B$2)</f>
        <v>44347</v>
      </c>
      <c r="K13" s="53"/>
      <c r="L13" s="54"/>
    </row>
    <row r="14" spans="1:17" ht="17.100000000000001" customHeight="1" x14ac:dyDescent="0.25">
      <c r="A14" s="4" t="s">
        <v>36</v>
      </c>
      <c r="B14" s="73" t="str">
        <f>_xll.Assistant.XL.RIK_AC("INF04__;INF04@E=0,S=1049,G=0,T=0,P=0:@R=A,S=1260,V={0}:R=B,S=1018,V={1}:R=C,S=1250,V={2}:R=D,S=1005,V={3}:R=E,S=1007,V={4}:R=F,S=1014,V={5}:",$B$1,$J$1,$D$1,$F$1,$H$1,$B$2)</f>
        <v>Boulevard Chopin</v>
      </c>
      <c r="C14" s="74"/>
      <c r="D14" s="75"/>
      <c r="E14" s="4" t="s">
        <v>37</v>
      </c>
      <c r="F14" s="55" t="str">
        <f>_xll.Assistant.XL.RIK_AC("INF04__;INF04@E=0,S=1077,G=0,T=0,P=0:@R=A,S=1260,V={0}:R=B,S=1018,V={1}:R=C,S=1250,V={2}:R=D,S=1005,V={3}:R=E,S=1007,V={4}:R=F,S=1014,V={5}:",$B$1,$J$1,$D$1,$F$1,$H$1,$B$2)</f>
        <v/>
      </c>
      <c r="G14" s="58"/>
      <c r="H14" s="59"/>
      <c r="I14" s="4" t="s">
        <v>38</v>
      </c>
      <c r="J14" s="73">
        <f>_xll.Assistant.XL.RIK_AC("INF04__;INF04@E=1,S=1180,G=0,T=0,P=0:@R=A,S=1260,V={0}:R=B,S=1018,V={1}:R=C,S=1250,V={2}:R=D,S=1005,V={3}:R=E,S=1007,V={4}:R=F,S=1014,V={5}:",$B$1,$J$1,$D$1,$F$1,$H$1,$B$2)</f>
        <v>0</v>
      </c>
      <c r="K14" s="74"/>
      <c r="L14" s="75"/>
    </row>
    <row r="15" spans="1:17" ht="17.100000000000001" customHeight="1" x14ac:dyDescent="0.25">
      <c r="A15" s="4"/>
      <c r="B15" s="73"/>
      <c r="C15" s="74"/>
      <c r="D15" s="75"/>
      <c r="E15" s="4" t="s">
        <v>39</v>
      </c>
      <c r="F15" s="55" t="str">
        <f>_xll.Assistant.XL.RIK_AC("INF04__;INF04@E=0,S=1076,G=0,T=0,P=0:@R=A,S=1260,V={0}:R=B,S=1018,V={1}:R=C,S=1250,V={2}:R=D,S=1005,V={3}:R=E,S=1007,V={4}:R=F,S=1014,V={5}:",$B$1,$J$1,$D$1,$F$1,$H$1,$B$2)</f>
        <v/>
      </c>
      <c r="G15" s="58"/>
      <c r="H15" s="59"/>
      <c r="I15" s="4" t="s">
        <v>40</v>
      </c>
      <c r="J15" s="73">
        <f>_xll.Assistant.XL.RIK_AC("INF04__;INF04@E=1,S=1271,G=0,T=0,P=0:@R=A,S=1260,V={0}:R=B,S=1018,V={1}:R=C,S=1250,V={2}:R=D,S=1005,V={3}:R=E,S=1007,V={4}:R=F,S=1014,V={5}:",$B$1,$J$1,$D$1,$F$1,$H$1,$B$2)</f>
        <v>0</v>
      </c>
      <c r="K15" s="74"/>
      <c r="L15" s="75"/>
    </row>
    <row r="16" spans="1:17" ht="17.100000000000001" customHeight="1" x14ac:dyDescent="0.25">
      <c r="A16" s="4" t="s">
        <v>41</v>
      </c>
      <c r="B16" s="55" t="str">
        <f>_xll.Assistant.XL.RIK_AC("INF04__;INF04@E=0,S=1051,G=0,T=0,P=0:@R=A,S=1260,V={0}:R=B,S=1018,V={1}:R=C,S=1250,V={2}:R=D,S=1005,V={3}:R=E,S=1007,V={4}:R=F,S=1014,V={5}:",$B$1,$J$1,$D$1,$F$1,$H$1,$B$2)</f>
        <v>91100</v>
      </c>
      <c r="C16" s="56"/>
      <c r="D16" s="57"/>
      <c r="E16" s="4" t="s">
        <v>42</v>
      </c>
      <c r="F16" s="55" t="str">
        <f>_xll.Assistant.XL.RIK_AC("INF04__;INF04@E=0,S=1161,G=0,T=0,P=0:@R=A,S=1260,V={0}:R=B,S=1018,V={1}:R=C,S=1250,V={2}:R=D,S=1005,V={3}:R=E,S=1007,V={4}:R=F,S=1014,V={5}:",$B$1,$J$1,$D$1,$F$1,$H$1,$B$2)</f>
        <v>04 - Cadre</v>
      </c>
      <c r="G16" s="58"/>
      <c r="H16" s="59"/>
      <c r="I16" s="4" t="s">
        <v>43</v>
      </c>
      <c r="J16" s="52" t="str">
        <f>_xll.Assistant.XL.RIK_AC("INF04__;INF04@E=0,S=1083,G=0,T=0,P=0:@R=A,S=1260,V={0}:R=B,S=1018,V={1}:R=C,S=1250,V={2}:R=D,S=1005,V={3}:R=E,S=1007,V={4}:R=F,S=1014,V={5}:",$B$1,$J$1,$D$1,$F$1,$H$1,$B$2)</f>
        <v/>
      </c>
      <c r="K16" s="53"/>
      <c r="L16" s="54"/>
    </row>
    <row r="17" spans="1:12" ht="17.100000000000001" customHeight="1" x14ac:dyDescent="0.25">
      <c r="A17" s="4" t="s">
        <v>44</v>
      </c>
      <c r="B17" s="55" t="str">
        <f>_xll.Assistant.XL.RIK_AC("INF04__;INF04@E=0,S=1052,G=0,T=0,P=0:@R=A,S=1260,V={0}:R=B,S=1018,V={1}:R=C,S=1250,V={2}:R=D,S=1005,V={3}:R=E,S=1007,V={4}:R=F,S=1014,V={5}:",$B$1,$J$1,$D$1,$F$1,$H$1,$B$2)</f>
        <v>LONGJUMEAU</v>
      </c>
      <c r="C17" s="56"/>
      <c r="D17" s="57"/>
      <c r="E17" s="4" t="s">
        <v>45</v>
      </c>
      <c r="F17" s="52">
        <f>_xll.Assistant.XL.RIK_AC("INF04__;INF04@E=0,S=24,G=0,T=0,P=0:@R=A,S=1260,V={0}:R=B,S=1018,V={1}:R=C,S=1250,V={2}:R=D,S=1005,V={3}:R=E,S=1007,V={4}:R=F,S=1014,V={5}:",$B$1,$J$1,$D$1,$F$1,$H$1,$B$2)</f>
        <v>33131</v>
      </c>
      <c r="G17" s="58"/>
      <c r="H17" s="59"/>
      <c r="I17" s="4" t="s">
        <v>46</v>
      </c>
      <c r="J17" s="52" t="str">
        <f>_xll.Assistant.XL.RIK_AC("INF04__;INF04@E=0,S=1143,G=0,T=0,P=0:@R=A,S=1260,V={0}:R=B,S=1018,V={1}:R=C,S=1250,V={2}:R=D,S=1005,V={3}:R=E,S=1007,V={4}:R=F,S=1014,V={5}:",$B$1,$J$1,$D$1,$F$1,$H$1,$B$2)</f>
        <v/>
      </c>
      <c r="K17" s="53"/>
      <c r="L17" s="54"/>
    </row>
    <row r="18" spans="1:12" ht="17.100000000000001" customHeight="1" x14ac:dyDescent="0.25">
      <c r="A18" s="4" t="s">
        <v>47</v>
      </c>
      <c r="B18" s="55" t="str">
        <f>_xll.Assistant.XL.RIK_AC("INF04__;INF04@E=0,S=1111,G=0,T=0,P=0:@R=A,S=1260,V={0}:R=B,S=1018,V={1}:R=C,S=1250,V={2}:R=D,S=1005,V={3}:R=E,S=1007,V={4}:R=F,S=1014,V={5}:",$B$1,$J$1,$D$1,$F$1,$H$1,$B$2)</f>
        <v/>
      </c>
      <c r="C18" s="56"/>
      <c r="D18" s="57"/>
      <c r="E18" s="4" t="s">
        <v>48</v>
      </c>
      <c r="F18" s="86"/>
      <c r="G18" s="87"/>
      <c r="H18" s="88"/>
      <c r="I18" s="4" t="s">
        <v>49</v>
      </c>
      <c r="J18" s="52" t="str">
        <f>_xll.Assistant.XL.RIK_AC("INF04__;INF04@E=0,S=1131,G=0,T=0,P=0:@R=A,S=1260,V={0}:R=B,S=1018,V={1}:R=C,S=1250,V={2}:R=D,S=1005,V={3}:R=E,S=1007,V={4}:R=F,S=1014,V={5}:",$B$1,$J$1,$D$1,$F$1,$H$1,$B$2)</f>
        <v/>
      </c>
      <c r="K18" s="53"/>
      <c r="L18" s="54"/>
    </row>
    <row r="19" spans="1:12" ht="17.100000000000001" customHeight="1" x14ac:dyDescent="0.25">
      <c r="A19" s="5" t="s">
        <v>50</v>
      </c>
      <c r="B19" s="83" t="str">
        <f>_xll.Assistant.XL.RIK_AC("INF04__;INF04@E=0,S=1122,G=0,T=0,P=0:@R=A,S=1260,V={0}:R=B,S=1018,V={1}:R=C,S=1250,V={2}:R=D,S=1005,V={3}:R=E,S=1007,V={4}:R=F,S=1014,V={5}:",$B$1,$J$1,$D$1,$F$1,$H$1,$B$2)</f>
        <v/>
      </c>
      <c r="C19" s="84"/>
      <c r="D19" s="85"/>
      <c r="E19" s="7" t="s">
        <v>51</v>
      </c>
      <c r="F19" s="52" t="str">
        <f>_xll.Assistant.XL.RIK_AC("INF04__;INF04@E=0,S=25,G=0,T=0,P=0:@R=A,S=1260,V={0}:R=B,S=1018,V={1}:R=C,S=1250,V={2}:R=D,S=1005,V={3}:R=E,S=1007,V={4}:R=F,S=1014,V={5}:",$B$1,$J$1,$D$1,$F$1,$H$1,$B$2)</f>
        <v/>
      </c>
      <c r="G19" s="58"/>
      <c r="H19" s="59"/>
      <c r="I19" s="7" t="s">
        <v>52</v>
      </c>
      <c r="J19" s="83" t="str">
        <f>_xll.Assistant.XL.RIK_AC("INF04__;INF04@E=0,S=1085,G=0,T=0,P=0:@R=A,S=1260,V={0}:R=B,S=1018,V={1}:R=C,S=1250,V={2}:R=D,S=1005,V={3}:R=E,S=1007,V={4}:R=F,S=1014,V={5}:",$B$1,$J$1,$D$1,$F$1,$H$1,$B$2)</f>
        <v/>
      </c>
      <c r="K19" s="84"/>
      <c r="L19" s="85"/>
    </row>
    <row r="20" spans="1:12" ht="15" customHeight="1" x14ac:dyDescent="0.25">
      <c r="A20" s="79" t="s">
        <v>53</v>
      </c>
      <c r="B20" s="68"/>
      <c r="C20" s="68"/>
      <c r="D20" s="68"/>
      <c r="E20" s="68"/>
      <c r="F20" s="68"/>
      <c r="G20" s="68" t="s">
        <v>54</v>
      </c>
      <c r="H20" s="68"/>
      <c r="I20" s="68"/>
      <c r="J20" s="68" t="s">
        <v>55</v>
      </c>
      <c r="K20" s="68"/>
      <c r="L20" s="68"/>
    </row>
    <row r="21" spans="1:12" ht="15" customHeight="1" x14ac:dyDescent="0.25">
      <c r="A21" s="79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x14ac:dyDescent="0.25">
      <c r="A22" s="24" t="str">
        <f>_xll.Assistant.XL.RIK_AG("INF04_0_0_0_0_0_0_D=0x0;INF02@E=0,S=1092,G=0,T=0_0,P=-1@E=1,S=1282@@@R=A,S=1257,V={0}:R=B,S=1016,V=CONSTANTES:R=C,S=1018,V={1}:R=A,S=1249,V={2}:R=C,S=1137,V={3}:R=D,S=1005,V={4}:R=E,S=1007,V={5}:",$B$1,$M$1,$B$2,$D$1,$F$1,$H$1)</f>
        <v/>
      </c>
      <c r="B22" s="25"/>
      <c r="C22" s="25"/>
      <c r="D22" s="25"/>
      <c r="E22" s="25"/>
      <c r="F22" s="25"/>
      <c r="G22" s="24" t="str">
        <f>_xll.Assistant.XL.RIK_AG("INF04_0_0_0_0_0_0_D=0x0;INF02@E=0,S=1092,G=0,T=0_0,P=-1@E=0,S=1296@@@R=A,S=1257,V={0}:R=B,S=1016,V=CONSTANTES:R=C,S=1018,V={1}:R=D,S=1249,V={2}:R=E,S=1137,V={3}:R=F,S=1005,V={4}:R=G,S=1007,V={5}:",$B$1,$M$1,$B$2,$D$1,$F$1,$H$1)</f>
        <v/>
      </c>
      <c r="H22" s="25"/>
      <c r="I22" s="25"/>
      <c r="J22" s="26" t="str">
        <f>_xll.Assistant.XL.RIK_AG("INF04_0_0_0_0_0_0_D=0x0;INF02@E=0,S=1092,G=0,T=0_0,P=-1@E=1,S=1291@@@R=A,S=1257,V={0}:R=B,S=1016,V=CONSTANTES:R=C,S=1018,V={1}:R=D,S=1249,V={2}:R=E,S=1137,V={3}:R=F,S=1005,V={4}:R=G,S=1007,V={5}:",$B$1,$M$1,$B$2,$D$1,$F$1,$H$1)</f>
        <v/>
      </c>
      <c r="K22" s="25"/>
      <c r="L22" s="27"/>
    </row>
    <row r="23" spans="1:12" x14ac:dyDescent="0.25">
      <c r="A23" s="15"/>
      <c r="G23" s="15"/>
      <c r="J23" s="14"/>
      <c r="L23" s="28"/>
    </row>
    <row r="24" spans="1:12" x14ac:dyDescent="0.25">
      <c r="A24" s="15"/>
      <c r="G24" s="15"/>
      <c r="J24" s="14"/>
      <c r="L24" s="28"/>
    </row>
    <row r="25" spans="1:12" x14ac:dyDescent="0.25">
      <c r="A25" s="15"/>
      <c r="G25" s="15"/>
      <c r="J25" s="14"/>
      <c r="L25" s="28"/>
    </row>
    <row r="26" spans="1:12" x14ac:dyDescent="0.25">
      <c r="A26" s="15"/>
      <c r="G26" s="15"/>
      <c r="J26" s="14"/>
      <c r="L26" s="28"/>
    </row>
    <row r="27" spans="1:12" x14ac:dyDescent="0.25">
      <c r="A27" s="15"/>
      <c r="G27" s="15"/>
      <c r="J27" s="14"/>
      <c r="L27" s="28"/>
    </row>
    <row r="28" spans="1:12" x14ac:dyDescent="0.25">
      <c r="A28" s="15"/>
      <c r="G28" s="15"/>
      <c r="J28" s="14"/>
      <c r="L28" s="28"/>
    </row>
    <row r="29" spans="1:12" x14ac:dyDescent="0.25">
      <c r="A29" s="15"/>
      <c r="G29" s="15"/>
      <c r="J29" s="14"/>
      <c r="L29" s="28"/>
    </row>
    <row r="30" spans="1:12" x14ac:dyDescent="0.25">
      <c r="A30" s="15"/>
      <c r="G30" s="15"/>
      <c r="J30" s="14"/>
      <c r="L30" s="28"/>
    </row>
    <row r="31" spans="1:12" x14ac:dyDescent="0.25">
      <c r="A31" s="15"/>
      <c r="G31" s="15"/>
      <c r="J31" s="14"/>
      <c r="L31" s="28"/>
    </row>
    <row r="32" spans="1:12" x14ac:dyDescent="0.25">
      <c r="A32" s="15"/>
      <c r="G32" s="15"/>
      <c r="J32" s="14"/>
      <c r="L32" s="28"/>
    </row>
    <row r="33" spans="1:12" x14ac:dyDescent="0.25">
      <c r="A33" s="15"/>
      <c r="G33" s="15"/>
      <c r="J33" s="14"/>
      <c r="L33" s="28"/>
    </row>
    <row r="34" spans="1:12" x14ac:dyDescent="0.25">
      <c r="A34" s="15"/>
      <c r="G34" s="15"/>
      <c r="J34" s="14"/>
      <c r="L34" s="28"/>
    </row>
    <row r="35" spans="1:12" x14ac:dyDescent="0.25">
      <c r="A35" s="15"/>
      <c r="G35" s="15"/>
      <c r="J35" s="14"/>
      <c r="L35" s="28"/>
    </row>
    <row r="36" spans="1:12" x14ac:dyDescent="0.25">
      <c r="A36" s="15"/>
      <c r="G36" s="15"/>
      <c r="J36" s="14"/>
      <c r="L36" s="28"/>
    </row>
    <row r="37" spans="1:12" x14ac:dyDescent="0.25">
      <c r="A37" s="15"/>
      <c r="G37" s="15"/>
      <c r="J37" s="14"/>
      <c r="L37" s="28"/>
    </row>
    <row r="38" spans="1:12" x14ac:dyDescent="0.25">
      <c r="A38" s="15"/>
      <c r="G38" s="15"/>
      <c r="J38" s="14"/>
      <c r="L38" s="28"/>
    </row>
    <row r="39" spans="1:12" x14ac:dyDescent="0.25">
      <c r="A39" s="15"/>
      <c r="G39" s="15"/>
      <c r="J39" s="14"/>
      <c r="L39" s="28"/>
    </row>
    <row r="40" spans="1:12" x14ac:dyDescent="0.25">
      <c r="A40" s="15"/>
      <c r="G40" s="15"/>
      <c r="J40" s="14"/>
      <c r="L40" s="28"/>
    </row>
    <row r="41" spans="1:12" x14ac:dyDescent="0.25">
      <c r="A41" s="15"/>
      <c r="G41" s="15"/>
      <c r="J41" s="14"/>
      <c r="L41" s="28"/>
    </row>
    <row r="42" spans="1:12" x14ac:dyDescent="0.25">
      <c r="A42" s="15"/>
      <c r="G42" s="15"/>
      <c r="J42" s="14"/>
      <c r="L42" s="28"/>
    </row>
    <row r="43" spans="1:12" ht="15" customHeight="1" x14ac:dyDescent="0.25">
      <c r="A43" s="12"/>
      <c r="B43" s="68" t="s">
        <v>56</v>
      </c>
      <c r="C43" s="68"/>
      <c r="D43" s="13"/>
      <c r="E43" s="68" t="s">
        <v>57</v>
      </c>
      <c r="F43" s="77"/>
      <c r="G43" s="13"/>
      <c r="H43" s="68" t="s">
        <v>58</v>
      </c>
      <c r="I43" s="68"/>
      <c r="J43" s="13"/>
      <c r="K43" s="68" t="s">
        <v>59</v>
      </c>
      <c r="L43" s="68"/>
    </row>
    <row r="44" spans="1:12" ht="15" customHeight="1" x14ac:dyDescent="0.25">
      <c r="A44" s="12"/>
      <c r="B44" s="68"/>
      <c r="C44" s="68"/>
      <c r="D44" s="13"/>
      <c r="E44" s="76"/>
      <c r="F44" s="78"/>
      <c r="G44" s="13"/>
      <c r="H44" s="76"/>
      <c r="I44" s="76"/>
      <c r="J44" s="13"/>
      <c r="K44" s="76"/>
      <c r="L44" s="76"/>
    </row>
    <row r="45" spans="1:12" ht="15" customHeight="1" x14ac:dyDescent="0.25">
      <c r="A45" s="29" t="str">
        <f>_xll.Assistant.XL.AFFICHER_IMAGE(IF(L2="HOMME","Homme","Femme"))</f>
        <v/>
      </c>
      <c r="B45" s="38" t="s">
        <v>60</v>
      </c>
      <c r="C45" s="36">
        <f>_xll.Assistant.XL.RIK_AC("INF04__;INF04@E=0,S=1253,G=0,T=0,P=0:@R=A,S=1260,V={0}:R=B,S=1018,V={1}:R=C,S=1250,V={2}:R=G,S=1014,V={3}:",$B$1,$J$1,$F$6,$B$2)</f>
        <v>47</v>
      </c>
      <c r="D45" s="16">
        <f>_xll.Assistant.XL.RIK_AC("INF04__;INF04@E=1,S=1,G=0,T=0,P=0:@R=A,S=1260,V={0}:R=B,S=1018,V={1}:R=C,S=1250,V={2}:",$B$1,$J$1,$F$6)</f>
        <v>34</v>
      </c>
      <c r="E45" s="38" t="s">
        <v>60</v>
      </c>
      <c r="F45" s="36">
        <f>_xll.Assistant.XL.RIK_AC("INF04__;INF04@L=Age,E=3,G=0,T=0,P=0,F=[1253],Y=1:@R=A,S=1260,V={0}:R=B,S=1018,V={1}:R=C,S=1250,V={2}:",$B$1,$J$1,$F$6)</f>
        <v>50</v>
      </c>
      <c r="G45" s="16">
        <f>_xll.Assistant.XL.RIK_AC("INF04__;INF04@E=1,S=1,G=0,T=0,P=0:@R=A,S=1260,V={0}:R=B,S=1018,V={1}:R=C,S=1250,V={2}:R=D,S=1005,V={3}:R=E,S=1251,V=HOMME:",$B$1,$J$1,$F$6,$F$7)</f>
        <v>1</v>
      </c>
      <c r="H45" s="38" t="s">
        <v>60</v>
      </c>
      <c r="I45" s="36">
        <f>_xll.Assistant.XL.RIK_AC("INF04__;INF04@L=Age,E=3,G=0,T=0,P=0,F=[1253],Y=1:@R=A,S=1260,V={0}:R=B,S=1018,V={1}:R=C,S=1250,V={2}:R=D,S=1005,V={3}:",$B$1,$J$1,$F$6,$F$7)</f>
        <v>48</v>
      </c>
      <c r="J45" s="16">
        <f>_xll.Assistant.XL.RIK_AC("INF04__;INF04@E=1,S=1,G=0,T=0,P=0:@R=A,S=1260,V={0}:R=B,S=1018,V={1}:R=C,S=1250,V={2}:R=D,S=1005,V={3}:R=E,S=1007,V={4}:R=F,S=1251,V=HOMME:",$B$1,$J$1,$F$6,$F$7,$F$8)</f>
        <v>1</v>
      </c>
      <c r="K45" s="38" t="s">
        <v>60</v>
      </c>
      <c r="L45" s="36">
        <f>_xll.Assistant.XL.RIK_AC("INF04__;INF04@L=Age,E=3,G=0,T=0,P=0,F=[1253],Y=1:@R=A,S=1260,V={0}:R=B,S=1018,V={1}:R=C,S=1250,V={2}:R=D,S=1005,V={3}:R=E,S=1007,V={4}:",$B$1,$J$1,$F$6,$F$7,$F$8)</f>
        <v>48</v>
      </c>
    </row>
    <row r="46" spans="1:12" ht="15" customHeight="1" x14ac:dyDescent="0.25">
      <c r="A46" s="15"/>
      <c r="B46" s="39"/>
      <c r="C46" s="37"/>
      <c r="D46" s="17">
        <f>_xll.Assistant.XL.RIK_AC("INF04__;INF04@E=1,S=1,G=0,T=0,P=0:@R=A,S=1260,V={0}:R=B,S=1018,V={1}:R=C,S=1251,V=FEMME:R=D,S=1250,V={2}:",$B$1,$J$1,$F$6)</f>
        <v>12</v>
      </c>
      <c r="E46" s="39"/>
      <c r="F46" s="37"/>
      <c r="G46" s="17">
        <f>_xll.Assistant.XL.RIK_AC("INF04__;INF04@E=1,S=1,G=0,T=0,P=0:@R=A,S=1260,V={0}:R=B,S=1018,V={1}:R=C,S=1250,V={2}:R=D,S=1005,V={3}:R=E,S=1251,V=FEMME:",$B$1,$J$1,$F$6,$F$7)</f>
        <v>3</v>
      </c>
      <c r="H46" s="39"/>
      <c r="I46" s="37"/>
      <c r="J46" s="17">
        <f>_xll.Assistant.XL.RIK_AC("INF04__;INF04@E=1,S=1,G=0,T=0,P=0:@R=A,S=1260,V={0}:R=B,S=1018,V={1}:R=C,S=1250,V={2}:R=D,S=1005,V={3}:R=E,S=1007,V={4}:R=F,S=1251,V=FEMME:",$B$1,$J$1,$F$6,$F$7,$F$8)</f>
        <v>3</v>
      </c>
      <c r="K46" s="39"/>
      <c r="L46" s="37"/>
    </row>
    <row r="47" spans="1:12" ht="15" customHeight="1" x14ac:dyDescent="0.25">
      <c r="A47" s="15"/>
      <c r="B47" s="38" t="s">
        <v>61</v>
      </c>
      <c r="C47" s="41">
        <f>_xll.Assistant.XL.RIK_AC("INF04__;INF04@E=0,S=1151,G=0,T=0,P=0:@R=A,S=1260,V={0}:R=B,S=1018,V={1}:R=C,S=1250,V={2}:R=D,S=1014,V={3}:",$B$1,$J$1,$F$6,$B$2)</f>
        <v>29.58</v>
      </c>
      <c r="D47" t="str">
        <f>_xll.Assistant.XL.AFFICHER_IMAGE(IF(D45&gt;D46,"Homme","Femme"))</f>
        <v/>
      </c>
      <c r="E47" s="38" t="s">
        <v>61</v>
      </c>
      <c r="F47" s="41">
        <f>_xll.Assistant.XL.RIK_AC("INF04__;INF04@E=3,S=1151,G=0,T=0,P=0:@R=A,S=1260,V={0}:R=B,S=1018,V={1}:R=C,S=1250,V={2}:",$B$1,$J$1,$F$6)</f>
        <v>12.74</v>
      </c>
      <c r="G47" t="str">
        <f>_xll.Assistant.XL.AFFICHER_IMAGE(IF(G45&gt;G46,"Homme","Femme"))</f>
        <v/>
      </c>
      <c r="H47" s="38" t="s">
        <v>61</v>
      </c>
      <c r="I47" s="41">
        <f>_xll.Assistant.XL.RIK_AC("INF04__;INF04@E=3,S=1151,G=0,T=0,P=0:@R=A,S=1260,V={0}:R=B,S=1018,V={1}:R=C,S=1250,V={2}:R=D,S=1005,V={3}:",$B$1,$J$1,$F$6,$F$7)</f>
        <v>14.3325</v>
      </c>
      <c r="J47" t="str">
        <f>_xll.Assistant.XL.AFFICHER_IMAGE(IF(J45&gt;J46,"Homme","Femme"))</f>
        <v/>
      </c>
      <c r="K47" s="38" t="s">
        <v>61</v>
      </c>
      <c r="L47" s="41">
        <f>_xll.Assistant.XL.RIK_AC("INF04__;INF04@E=3,S=1151,G=0,T=0,P=0:@R=A,S=1260,V={0}:R=B,S=1018,V={1}:R=C,S=1250,V={2}:R=E,S=1005,V={3}:R=F,S=1007,V={4}:",$B$1,$J$1,$F$6,$F$7,$F$8)</f>
        <v>14.3325</v>
      </c>
    </row>
    <row r="48" spans="1:12" ht="15" customHeight="1" x14ac:dyDescent="0.25">
      <c r="A48" s="15"/>
      <c r="B48" s="39"/>
      <c r="C48" s="42"/>
      <c r="E48" s="39"/>
      <c r="F48" s="42"/>
      <c r="H48" s="39"/>
      <c r="I48" s="42"/>
      <c r="K48" s="39"/>
      <c r="L48" s="42"/>
    </row>
    <row r="49" spans="1:12" ht="15" customHeight="1" x14ac:dyDescent="0.25">
      <c r="A49" s="15"/>
      <c r="B49" s="38" t="s">
        <v>62</v>
      </c>
      <c r="C49" s="43">
        <f>_xll.Assistant.XL.RIK_AC("INF04__;INF02@E=3,S=1022,G=0,T=0,P=0:@R=A,S=1257,V={0}:R=B,S=1016,V=CONSTANTES:R=C,S=1249,V={1}:R=D,S=1018,V={2}:R=E,S=1010,V=BRUT:",$B$1,$B$2,$M$1)</f>
        <v>3655.0333333333338</v>
      </c>
      <c r="E49" s="38" t="s">
        <v>62</v>
      </c>
      <c r="F49" s="43">
        <f>_xll.Assistant.XL.RIK_AC("INF04__;INF02@E=3,S=1022,G=0,T=0,P=0:@R=A,S=1257,V={0}:R=B,S=1016,V=CONSTANTES:R=C,S=1018,V={1}:R=D,S=1137,V={2}:R=E,S=1010,V=BRUT:",$B$1,$M$1,$F$6)</f>
        <v>2594.2702836004933</v>
      </c>
      <c r="H49" s="38" t="s">
        <v>62</v>
      </c>
      <c r="I49" s="43">
        <f>_xll.Assistant.XL.RIK_AC("INF04__;INF02@E=3,S=1022,G=0,T=0,P=0:@R=A,S=1257,V={0}:R=B,S=1016,V=CONSTANTES:R=C,S=1018,V={1}:R=D,S=1137,V={2}:R=E,S=1005,V={3}:R=F,S=1010,V=BRUT:",$B$1,$M$1,$F$6,$F$7)</f>
        <v>2526.6395294117647</v>
      </c>
      <c r="K49" s="38" t="s">
        <v>62</v>
      </c>
      <c r="L49" s="43">
        <f>_xll.Assistant.XL.RIK_AC("INF04__;INF02@E=3,S=1022,G=0,T=0,P=0:@R=A,S=1257,V={0}:R=B,S=1016,V=CONSTANTES:R=C,S=1018,V={1}:R=D,S=1137,V={2}:R=E,S=1005,V={3}:R=F,S=1007,V={4}:R=G,S=1010,V=BRUT:",$B$1,$M$1,$F$6,$F$7,$F$8)</f>
        <v>2526.6395294117647</v>
      </c>
    </row>
    <row r="50" spans="1:12" ht="15" customHeight="1" x14ac:dyDescent="0.25">
      <c r="A50" s="15"/>
      <c r="B50" s="39"/>
      <c r="C50" s="44"/>
      <c r="E50" s="39"/>
      <c r="F50" s="44"/>
      <c r="H50" s="39"/>
      <c r="I50" s="44"/>
      <c r="K50" s="39"/>
      <c r="L50" s="44"/>
    </row>
    <row r="51" spans="1:12" ht="15" customHeight="1" x14ac:dyDescent="0.25">
      <c r="A51" s="15"/>
      <c r="B51" s="38" t="s">
        <v>63</v>
      </c>
      <c r="C51" s="36">
        <f>_xll.Assistant.XL.RIK_AC("INF04__;INF02@E=3,S=1022,G=0,T=0,P=0:@R=A,S=1257,V={0}:R=B,S=1016,V=CONSTANTES:R=C,S=1249,V={1}:R=D,S=1018,V={2}:R=E,S=1010,V=TOTALHTRAV:",$B$1,$B$2,$M$1)</f>
        <v>131.55888888888893</v>
      </c>
      <c r="E51" s="38" t="s">
        <v>63</v>
      </c>
      <c r="F51" s="45">
        <f>_xll.Assistant.XL.RIK_AC("INF04__;INF02@E=3,S=1022,G=0,T=0,P=0:@R=A,S=1257,V={0}:R=B,S=1016,V=CONSTANTES:R=C,S=1018,V={1}:R=D,S=1137,V={2}:R=E,S=1010,V=TOTALHTRAV:",$B$1,$M$1,$F$6)</f>
        <v>127.02498150431441</v>
      </c>
      <c r="H51" s="38" t="s">
        <v>63</v>
      </c>
      <c r="I51" s="45">
        <f>_xll.Assistant.XL.RIK_AC("INF04__;INF02@E=3,S=1022,G=0,T=0,P=0:@R=A,S=1257,V={0}:R=B,S=1016,V=CONSTANTES:R=C,S=1018,V={1}:R=D,S=1137,V={2}:R=E,S=1005,V={3}:R=F,S=1010,V=TOTALHTRAV:",$B$1,$M$1,$F$6,$F$7)</f>
        <v>133.87588235294123</v>
      </c>
      <c r="K51" s="38" t="s">
        <v>63</v>
      </c>
      <c r="L51" s="36">
        <f>_xll.Assistant.XL.RIK_AC("INF04__;INF02@E=3,S=1022,G=0,T=0,P=0:@R=A,S=1257,V={0}:R=B,S=1016,V=CONSTANTES:R=C,S=1018,V={1}:R=D,S=1137,V={2}:R=E,S=1005,V={3}:R=F,S=1007,V={4}:R=G,S=1010,V=TOTALHTRAV:",$B$1,$M$1,$F$6,$F$7,$F$8)</f>
        <v>133.87588235294123</v>
      </c>
    </row>
    <row r="52" spans="1:12" ht="15" customHeight="1" x14ac:dyDescent="0.25">
      <c r="A52" s="15"/>
      <c r="B52" s="39"/>
      <c r="C52" s="37"/>
      <c r="E52" s="39"/>
      <c r="F52" s="46"/>
      <c r="H52" s="39"/>
      <c r="I52" s="46"/>
      <c r="K52" s="39"/>
      <c r="L52" s="37"/>
    </row>
    <row r="53" spans="1:12" ht="15" customHeight="1" x14ac:dyDescent="0.25">
      <c r="A53" s="15"/>
      <c r="B53" s="38" t="s">
        <v>64</v>
      </c>
      <c r="C53" s="36">
        <f>_xll.Assistant.XL.RIK_AC("INF04__;INF02@E=3,S=1022,G=0,T=0,P=0:@R=A,S=1257,V={0}:R=B,S=1016,V=CONSTANTES:R=C,S=1249,V={1}:R=D,S=1018,V={2}:R=E,S=1010,V=HORAIRE:",$B$1,$B$2,$M$1)</f>
        <v>151.67000000000004</v>
      </c>
      <c r="E53" s="38" t="s">
        <v>63</v>
      </c>
      <c r="F53" s="45">
        <f>_xll.Assistant.XL.RIK_AC("INF04__;INF02@E=3,S=1022,G=0,T=0,P=0:@R=A,S=1257,V={0}:R=B,S=1016,V=CONSTANTES:R=C,S=1018,V={1}:R=D,S=1137,V={2}:R=E,S=1010,V=HORAIRE:",$B$1,$M$1,$F$6)</f>
        <v>143.50586929716277</v>
      </c>
      <c r="H53" s="38" t="s">
        <v>63</v>
      </c>
      <c r="I53" s="45">
        <f>_xll.Assistant.XL.RIK_AC("INF04__;INF02@E=3,S=1022,G=0,T=0,P=0:@R=A,S=1257,V={0}:R=B,S=1016,V=CONSTANTES:R=C,S=1018,V={1}:R=D,S=1137,V={2}:R=E,S=1005,V={3}:R=F,S=1010,V=HORAIRE:",$B$1,$M$1,$F$6,$F$7)</f>
        <v>151.67000000000004</v>
      </c>
      <c r="K53" s="38" t="s">
        <v>63</v>
      </c>
      <c r="L53" s="36">
        <f>_xll.Assistant.XL.RIK_AC("INF04__;INF02@E=3,S=1022,G=0,T=0,P=0:@R=A,S=1257,V={0}:R=B,S=1016,V=CONSTANTES:R=C,S=1018,V={1}:R=D,S=1137,V={2}:R=E,S=1005,V={3}:R=F,S=1007,V={4}:R=G,S=1010,V=HORAIRE:",$B$1,$M$1,$F$6,$F$7,$F$8)</f>
        <v>151.67000000000004</v>
      </c>
    </row>
    <row r="54" spans="1:12" ht="15" customHeight="1" x14ac:dyDescent="0.25">
      <c r="A54" s="15"/>
      <c r="B54" s="39"/>
      <c r="C54" s="37"/>
      <c r="E54" s="39"/>
      <c r="F54" s="46"/>
      <c r="H54" s="39"/>
      <c r="I54" s="46"/>
      <c r="K54" s="39"/>
      <c r="L54" s="37"/>
    </row>
    <row r="55" spans="1:12" ht="15" customHeight="1" x14ac:dyDescent="0.25">
      <c r="A55" s="15"/>
      <c r="B55" s="40" t="s">
        <v>65</v>
      </c>
      <c r="C55" s="43">
        <f>_xll.Assistant.XL.RIK_AC("INF04__;INF02@E=3,S=1022,G=0,T=0,P=0:@R=A,S=1257,V={0}:R=B,S=1016,V=CONSTANTES:R=C,S=1249,V={1}:R=D,S=1018,V={2}:R=E,S=1010,V=TOTALHS:",$B$1,$B$2,$M$1)</f>
        <v>10</v>
      </c>
      <c r="D55" s="15"/>
      <c r="E55" s="40" t="s">
        <v>65</v>
      </c>
      <c r="F55" s="43">
        <f>_xll.Assistant.XL.RIK_AC("INF04__;INF02@E=3,S=1022,G=0,T=0,P=0:@R=A,S=1257,V={0}:R=B,S=1016,V=CONSTANTES:R=C,S=1018,V={1}:R=D,S=1137,V={2}:R=E,S=1010,V=TOTALHS:",$B$1,$M$1,$F$6)</f>
        <v>9.378378378378379</v>
      </c>
      <c r="G55" s="15"/>
      <c r="H55" s="40" t="s">
        <v>65</v>
      </c>
      <c r="I55" s="43">
        <f>_xll.Assistant.XL.RIK_AC("INF04__;INF02@E=3,S=1022,G=0,T=0,P=0:@R=A,S=1257,V={0}:R=B,S=1016,V=CONSTANTES:R=C,S=1018,V={1}:R=D,S=1137,V={2}:R=E,S=1005,V={3}:R=F,S=1010,V=TOTALHS:",$B$1,$M$1,$F$6,$F$7)</f>
        <v>9</v>
      </c>
      <c r="J55" s="15"/>
      <c r="K55" s="40" t="s">
        <v>65</v>
      </c>
      <c r="L55" s="43">
        <f>_xll.Assistant.XL.RIK_AC("INF04__;INF02@E=3,S=1022,G=0,T=0,P=0:@R=A,S=1257,V={0}:R=B,S=1016,V=CONSTANTES:R=C,S=1018,V={1}:R=D,S=1137,V={2}:R=E,S=1005,V={3}:R=F,S=1007,V={4}:R=G,S=1010,V=TOTALHS:",$B$1,$M$1,$F$6,$F$7,$F$8)</f>
        <v>9</v>
      </c>
    </row>
    <row r="56" spans="1:12" ht="15" customHeight="1" x14ac:dyDescent="0.25">
      <c r="A56" s="18"/>
      <c r="B56" s="39"/>
      <c r="C56" s="44"/>
      <c r="D56" s="18"/>
      <c r="E56" s="39"/>
      <c r="F56" s="44"/>
      <c r="G56" s="18"/>
      <c r="H56" s="39"/>
      <c r="I56" s="44"/>
      <c r="J56" s="18"/>
      <c r="K56" s="39"/>
      <c r="L56" s="44"/>
    </row>
  </sheetData>
  <mergeCells count="104">
    <mergeCell ref="B43:C44"/>
    <mergeCell ref="K43:L44"/>
    <mergeCell ref="H43:I44"/>
    <mergeCell ref="E43:F44"/>
    <mergeCell ref="A20:F21"/>
    <mergeCell ref="J11:L11"/>
    <mergeCell ref="J12:L12"/>
    <mergeCell ref="J13:L13"/>
    <mergeCell ref="J14:L14"/>
    <mergeCell ref="J15:L15"/>
    <mergeCell ref="J16:L16"/>
    <mergeCell ref="F13:H13"/>
    <mergeCell ref="G20:I21"/>
    <mergeCell ref="J20:L21"/>
    <mergeCell ref="J17:L17"/>
    <mergeCell ref="J18:L18"/>
    <mergeCell ref="J19:L19"/>
    <mergeCell ref="F18:H18"/>
    <mergeCell ref="F19:H19"/>
    <mergeCell ref="F14:H14"/>
    <mergeCell ref="B18:D18"/>
    <mergeCell ref="B19:D19"/>
    <mergeCell ref="J8:L8"/>
    <mergeCell ref="J9:L9"/>
    <mergeCell ref="J10:L10"/>
    <mergeCell ref="B14:D15"/>
    <mergeCell ref="F6:H6"/>
    <mergeCell ref="F7:H7"/>
    <mergeCell ref="F8:H8"/>
    <mergeCell ref="F9:H9"/>
    <mergeCell ref="F10:H10"/>
    <mergeCell ref="B10:D10"/>
    <mergeCell ref="C2:E2"/>
    <mergeCell ref="F2:J2"/>
    <mergeCell ref="J5:L5"/>
    <mergeCell ref="J6:L6"/>
    <mergeCell ref="J7:L7"/>
    <mergeCell ref="B17:D17"/>
    <mergeCell ref="F16:H16"/>
    <mergeCell ref="F17:H17"/>
    <mergeCell ref="F11:H11"/>
    <mergeCell ref="F12:H12"/>
    <mergeCell ref="B11:D11"/>
    <mergeCell ref="B12:D12"/>
    <mergeCell ref="B13:D13"/>
    <mergeCell ref="F15:H15"/>
    <mergeCell ref="A3:D4"/>
    <mergeCell ref="E3:H4"/>
    <mergeCell ref="I3:L4"/>
    <mergeCell ref="B5:D5"/>
    <mergeCell ref="B6:D6"/>
    <mergeCell ref="B7:D7"/>
    <mergeCell ref="B8:D8"/>
    <mergeCell ref="B9:D9"/>
    <mergeCell ref="F5:H5"/>
    <mergeCell ref="B16:D16"/>
    <mergeCell ref="B45:B46"/>
    <mergeCell ref="B47:B48"/>
    <mergeCell ref="B49:B50"/>
    <mergeCell ref="B51:B52"/>
    <mergeCell ref="B55:B56"/>
    <mergeCell ref="B53:B54"/>
    <mergeCell ref="C45:C46"/>
    <mergeCell ref="C47:C48"/>
    <mergeCell ref="C49:C50"/>
    <mergeCell ref="C51:C52"/>
    <mergeCell ref="C55:C56"/>
    <mergeCell ref="C53:C54"/>
    <mergeCell ref="K51:K52"/>
    <mergeCell ref="K55:K56"/>
    <mergeCell ref="L45:L46"/>
    <mergeCell ref="L47:L48"/>
    <mergeCell ref="L49:L50"/>
    <mergeCell ref="L51:L52"/>
    <mergeCell ref="L55:L56"/>
    <mergeCell ref="K45:K46"/>
    <mergeCell ref="K47:K48"/>
    <mergeCell ref="K49:K50"/>
    <mergeCell ref="K53:K54"/>
    <mergeCell ref="L53:L54"/>
    <mergeCell ref="H51:H52"/>
    <mergeCell ref="I51:I52"/>
    <mergeCell ref="H55:H56"/>
    <mergeCell ref="I55:I56"/>
    <mergeCell ref="H45:H46"/>
    <mergeCell ref="I45:I46"/>
    <mergeCell ref="H47:H48"/>
    <mergeCell ref="I47:I48"/>
    <mergeCell ref="H49:H50"/>
    <mergeCell ref="I49:I50"/>
    <mergeCell ref="H53:H54"/>
    <mergeCell ref="I53:I54"/>
    <mergeCell ref="F45:F46"/>
    <mergeCell ref="E45:E46"/>
    <mergeCell ref="E47:E48"/>
    <mergeCell ref="E49:E50"/>
    <mergeCell ref="E51:E52"/>
    <mergeCell ref="E55:E56"/>
    <mergeCell ref="F47:F48"/>
    <mergeCell ref="F49:F50"/>
    <mergeCell ref="F51:F52"/>
    <mergeCell ref="F55:F56"/>
    <mergeCell ref="E53:E54"/>
    <mergeCell ref="F53:F54"/>
  </mergeCells>
  <conditionalFormatting sqref="C2:L2">
    <cfRule type="expression" dxfId="4" priority="1">
      <formula>$B$2="*"</formula>
    </cfRule>
  </conditionalFormatting>
  <dataValidations count="1">
    <dataValidation type="list" allowBlank="1" showInputMessage="1" showErrorMessage="1" sqref="L1" xr:uid="{00000000-0002-0000-0000-000000000000}">
      <formula1>$Q$1:$Q$3</formula1>
    </dataValidation>
  </dataValidations>
  <pageMargins left="0.23622047244094491" right="0.23622047244094491" top="0.39370078740157483" bottom="0.39370078740157483" header="0.31496062992125984" footer="0.31496062992125984"/>
  <pageSetup paperSize="9" scale="5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888F-1D34-4251-908D-106DE96C0F3A}">
  <dimension ref="A1:C7"/>
  <sheetViews>
    <sheetView showGridLines="0" workbookViewId="0">
      <selection activeCell="B5" sqref="B5"/>
    </sheetView>
  </sheetViews>
  <sheetFormatPr baseColWidth="10" defaultColWidth="11.42578125" defaultRowHeight="15" x14ac:dyDescent="0.25"/>
  <cols>
    <col min="1" max="1" width="8.5703125" customWidth="1"/>
    <col min="2" max="2" width="85.140625" bestFit="1" customWidth="1"/>
  </cols>
  <sheetData>
    <row r="1" spans="1:3" x14ac:dyDescent="0.25">
      <c r="A1" s="30" t="s">
        <v>66</v>
      </c>
      <c r="B1" s="30" t="s">
        <v>67</v>
      </c>
      <c r="C1" s="30" t="s">
        <v>68</v>
      </c>
    </row>
    <row r="2" spans="1:3" x14ac:dyDescent="0.25">
      <c r="A2" s="35">
        <v>1</v>
      </c>
      <c r="B2" s="30" t="s">
        <v>69</v>
      </c>
      <c r="C2" s="31">
        <v>43191</v>
      </c>
    </row>
    <row r="3" spans="1:3" x14ac:dyDescent="0.25">
      <c r="A3" s="35">
        <v>2</v>
      </c>
      <c r="B3" s="32" t="s">
        <v>70</v>
      </c>
      <c r="C3" s="33">
        <v>43669</v>
      </c>
    </row>
    <row r="4" spans="1:3" ht="26.25" x14ac:dyDescent="0.25">
      <c r="A4" s="35">
        <v>3</v>
      </c>
      <c r="B4" s="32" t="s">
        <v>72</v>
      </c>
      <c r="C4" s="31">
        <v>44883</v>
      </c>
    </row>
    <row r="5" spans="1:3" x14ac:dyDescent="0.25">
      <c r="A5" s="35">
        <v>4</v>
      </c>
      <c r="B5" s="30" t="s">
        <v>74</v>
      </c>
      <c r="C5" s="31">
        <v>44662</v>
      </c>
    </row>
    <row r="6" spans="1:3" x14ac:dyDescent="0.25">
      <c r="B6" s="34"/>
    </row>
    <row r="7" spans="1:3" x14ac:dyDescent="0.25">
      <c r="B7" s="3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0312F-822D-4F0F-85EB-7151BDF82520}">
  <dimension ref="A1:C3"/>
  <sheetViews>
    <sheetView workbookViewId="0"/>
  </sheetViews>
  <sheetFormatPr baseColWidth="10" defaultRowHeight="15" x14ac:dyDescent="0.25"/>
  <sheetData>
    <row r="1" spans="1:3" ht="409.5" x14ac:dyDescent="0.25">
      <c r="C1" s="6" t="s">
        <v>77</v>
      </c>
    </row>
    <row r="2" spans="1:3" ht="409.5" x14ac:dyDescent="0.25">
      <c r="A2" s="6" t="s">
        <v>75</v>
      </c>
      <c r="C2" s="6" t="s">
        <v>78</v>
      </c>
    </row>
    <row r="3" spans="1:3" ht="409.5" x14ac:dyDescent="0.25">
      <c r="C3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Salarié</vt:lpstr>
      <vt:lpstr>Version</vt:lpstr>
      <vt:lpstr>'Fiche Salarié'!Zone_d_impression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RONDEAU</dc:creator>
  <cp:keywords/>
  <dc:description/>
  <cp:lastModifiedBy>Anthony TARLE</cp:lastModifiedBy>
  <cp:revision/>
  <dcterms:created xsi:type="dcterms:W3CDTF">2018-02-10T12:05:02Z</dcterms:created>
  <dcterms:modified xsi:type="dcterms:W3CDTF">2023-04-11T12:56:20Z</dcterms:modified>
  <cp:category/>
  <cp:contentStatus/>
</cp:coreProperties>
</file>